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00" yWindow="120" windowWidth="7995" windowHeight="7425" tabRatio="862" activeTab="4"/>
  </bookViews>
  <sheets>
    <sheet name="Gruppeneinteilung" sheetId="1" r:id="rId1"/>
    <sheet name="Blitztabellen" sheetId="2" r:id="rId2"/>
    <sheet name="Vorrunde I" sheetId="3" r:id="rId3"/>
    <sheet name="Vorrunde II" sheetId="4" r:id="rId4"/>
    <sheet name="Spielplan-quer" sheetId="5" r:id="rId5"/>
  </sheets>
  <definedNames>
    <definedName name="_xlnm.Print_Area" localSheetId="1">'Blitztabellen'!$B$2:$M$39</definedName>
    <definedName name="_xlnm.Print_Area" localSheetId="0">'Gruppeneinteilung'!$A$1:$K$49</definedName>
    <definedName name="_xlnm.Print_Area" localSheetId="4">'Spielplan-quer'!$A$1:$AI$70</definedName>
    <definedName name="_xlnm.Print_Area" localSheetId="2">'Vorrunde I'!$B$1:$S$36</definedName>
    <definedName name="_xlnm.Print_Area" localSheetId="3">'Vorrunde II'!$B$1:$S$27</definedName>
  </definedNames>
  <calcPr fullCalcOnLoad="1"/>
</workbook>
</file>

<file path=xl/sharedStrings.xml><?xml version="1.0" encoding="utf-8"?>
<sst xmlns="http://schemas.openxmlformats.org/spreadsheetml/2006/main" count="556" uniqueCount="150">
  <si>
    <t>Nr.</t>
  </si>
  <si>
    <t>Grp.</t>
  </si>
  <si>
    <t>Ergebnis</t>
  </si>
  <si>
    <t>-</t>
  </si>
  <si>
    <t>:</t>
  </si>
  <si>
    <t>Platz</t>
  </si>
  <si>
    <t>1.</t>
  </si>
  <si>
    <t>2.</t>
  </si>
  <si>
    <t>3.</t>
  </si>
  <si>
    <t>4.</t>
  </si>
  <si>
    <t>5.</t>
  </si>
  <si>
    <t>Tor-Diff</t>
  </si>
  <si>
    <t>Anzahl Tore</t>
  </si>
  <si>
    <t>Pkt</t>
  </si>
  <si>
    <t>6.</t>
  </si>
  <si>
    <t>Tabellen
Wertung</t>
  </si>
  <si>
    <t>Bonus
7m</t>
  </si>
  <si>
    <t xml:space="preserve">   signalisiert die Gleichheit.</t>
  </si>
  <si>
    <t>ja</t>
  </si>
  <si>
    <t>nein</t>
  </si>
  <si>
    <t>direkter
Vergleich</t>
  </si>
  <si>
    <t>Wertungs
Punkte</t>
  </si>
  <si>
    <t>Ergebnisse und Tabellenübersicht</t>
  </si>
  <si>
    <t>Gleich-
stand</t>
  </si>
  <si>
    <t>Tabellen
Gleichstand</t>
  </si>
  <si>
    <t>Die Endplatzierungen</t>
  </si>
  <si>
    <t>Die Einteilung der Gruppen</t>
  </si>
  <si>
    <t>Hier werden bei Gleichheit von Punkten, Tordifferenz,</t>
  </si>
  <si>
    <t>erzielten Toren und unentschiedenem Ausgang des direkten</t>
  </si>
  <si>
    <t>Vergleichs entweder die erzielten Tore eines 7m-Schießens</t>
  </si>
  <si>
    <t>oder ein Bonuspunkt für den Gewinner eingetragen, um</t>
  </si>
  <si>
    <t>ein Tabellenranking zu erhalten.</t>
  </si>
  <si>
    <t xml:space="preserve">   Ein rotes Feld in der Spalte "Tabellen Gleichstand"</t>
  </si>
  <si>
    <t>Die aktuellen Tabellenstände</t>
  </si>
  <si>
    <t>Die Gruppen</t>
  </si>
  <si>
    <t>Pkt.</t>
  </si>
  <si>
    <t>FS-Vorrunde I</t>
  </si>
  <si>
    <t>HS-Vorrunde I</t>
  </si>
  <si>
    <t>FS-Vorrunde II</t>
  </si>
  <si>
    <t>HS-Vorrunde II</t>
  </si>
  <si>
    <t>HS2-Grp.A</t>
  </si>
  <si>
    <t>HS2-Grp.B</t>
  </si>
  <si>
    <t>FS2-Grp.A</t>
  </si>
  <si>
    <t>FS2-Grp.B</t>
  </si>
  <si>
    <t>FS1-Grp.A</t>
  </si>
  <si>
    <t>FS1-Grp.B</t>
  </si>
  <si>
    <t>HS1-Grp.A</t>
  </si>
  <si>
    <t>HS1-Grp.B</t>
  </si>
  <si>
    <t>HS-VR1 Berliner HC - Platz 1</t>
  </si>
  <si>
    <t>HS-VR2  Zehlendorfer Wespen</t>
  </si>
  <si>
    <t>Samstag</t>
  </si>
  <si>
    <t>Sonntag</t>
  </si>
  <si>
    <t>HS1-Grp.C</t>
  </si>
  <si>
    <t xml:space="preserve">FS1-Grp.C </t>
  </si>
  <si>
    <t>Plätze 5-7</t>
  </si>
  <si>
    <t>FS2-Grp.C</t>
  </si>
  <si>
    <t>HS2-Grp.C</t>
  </si>
  <si>
    <t xml:space="preserve">HS2-Grp.D </t>
  </si>
  <si>
    <t>C</t>
  </si>
  <si>
    <t>F</t>
  </si>
  <si>
    <t>C1</t>
  </si>
  <si>
    <t>C2</t>
  </si>
  <si>
    <t>C3</t>
  </si>
  <si>
    <t>C4</t>
  </si>
  <si>
    <t>signalisiert die Gleichheit.</t>
  </si>
  <si>
    <t>Punkte Grp.C</t>
  </si>
  <si>
    <t>Gruppen C einblenden - ja / nein:</t>
  </si>
  <si>
    <t>Sie sind in der Übersicht gelb markiert.</t>
  </si>
  <si>
    <t>Die bereits ausgetragenen Spiele der Mannschaften aus den gleichen Herkunfts-</t>
  </si>
  <si>
    <t>Gruppen A oder B werden automatisch indie neuen C-Gruppen übernommen.</t>
  </si>
  <si>
    <t>Ein rotes Feld in der Spalte "Tabellen Gleichstand"</t>
  </si>
  <si>
    <t>A</t>
  </si>
  <si>
    <t>B</t>
  </si>
  <si>
    <t>FS2-Grp.D</t>
  </si>
  <si>
    <t>D</t>
  </si>
  <si>
    <t>1A</t>
  </si>
  <si>
    <t>2A</t>
  </si>
  <si>
    <t>1B</t>
  </si>
  <si>
    <t>2B</t>
  </si>
  <si>
    <t>3B</t>
  </si>
  <si>
    <t>4B</t>
  </si>
  <si>
    <t>Verl.Sp-1</t>
  </si>
  <si>
    <t>3A</t>
  </si>
  <si>
    <t>Verl.Sp-2</t>
  </si>
  <si>
    <t>Gew.Sp-3</t>
  </si>
  <si>
    <t>1.Grp.A (Gew.Sp-1)</t>
  </si>
  <si>
    <t>1.Grp.B (Gew.Sp-2)</t>
  </si>
  <si>
    <t>4.Grp-B (Verl.Sp-3)</t>
  </si>
  <si>
    <t>3.Grp-A(Verl.Sp-4)</t>
  </si>
  <si>
    <t>2.Grp-A</t>
  </si>
  <si>
    <t>2.Grp-B</t>
  </si>
  <si>
    <t>3.Grp-B</t>
  </si>
  <si>
    <t>Gew.Sp-7</t>
  </si>
  <si>
    <t>1.Grp-A</t>
  </si>
  <si>
    <t>Verl.Sp-7</t>
  </si>
  <si>
    <t>1.Grp-B</t>
  </si>
  <si>
    <t>Baden-Württemberg</t>
  </si>
  <si>
    <t>3.Grp-A</t>
  </si>
  <si>
    <t>GrpA</t>
  </si>
  <si>
    <t>GrpB</t>
  </si>
  <si>
    <t>2.Grp-A (Gew.Sp-4)</t>
  </si>
  <si>
    <t>2.Grp-B (Gew.Sp-6)</t>
  </si>
  <si>
    <t>3.Grp-B (Verl.Sp-6)</t>
  </si>
  <si>
    <t>Gew.Sp-1</t>
  </si>
  <si>
    <t>Gew.Sp-4</t>
  </si>
  <si>
    <t>Verl.Sp-4</t>
  </si>
  <si>
    <t>Gew.Sp-6</t>
  </si>
  <si>
    <t>Verl.Sp-6</t>
  </si>
  <si>
    <t>Verl.Sp-3</t>
  </si>
  <si>
    <t>Gew.Sp-2</t>
  </si>
  <si>
    <t>aus Grp-A =&gt;</t>
  </si>
  <si>
    <t>&lt;= aus Grp-A</t>
  </si>
  <si>
    <t>1.A</t>
  </si>
  <si>
    <t>2.A</t>
  </si>
  <si>
    <t>1.B</t>
  </si>
  <si>
    <t>2.B</t>
  </si>
  <si>
    <t>3.A</t>
  </si>
  <si>
    <t>3.B</t>
  </si>
  <si>
    <t>4.B</t>
  </si>
  <si>
    <t>aus Grp-B =&gt;</t>
  </si>
  <si>
    <t>&lt;= aus Grp-B</t>
  </si>
  <si>
    <t>Endplatzierung einblenden ja/nein?</t>
  </si>
  <si>
    <t>Finale HS Vorrunde I:</t>
  </si>
  <si>
    <t>Finale FS Vorrunde I:</t>
  </si>
  <si>
    <t>FS-VR1 Berliner HC - Platz 2</t>
  </si>
  <si>
    <t>Bayern</t>
  </si>
  <si>
    <t>Berlin</t>
  </si>
  <si>
    <t>Bremen</t>
  </si>
  <si>
    <t>Hamburg</t>
  </si>
  <si>
    <t>Hessen</t>
  </si>
  <si>
    <t>West</t>
  </si>
  <si>
    <t>Niedersachsen</t>
  </si>
  <si>
    <t>Rheinl./Pf.-S.</t>
  </si>
  <si>
    <t>Sachs.-Anhalt</t>
  </si>
  <si>
    <t>Sachsen</t>
  </si>
  <si>
    <t>Brandenburg</t>
  </si>
  <si>
    <t>Schlesw.-Hol.</t>
  </si>
  <si>
    <t>und Finale einblenden  ja/nein ?</t>
  </si>
  <si>
    <t>Sonntag-Spiele in der  Gruppe C</t>
  </si>
  <si>
    <r>
      <t xml:space="preserve">FS-VR2 Berliner HC - Platz 3 </t>
    </r>
    <r>
      <rPr>
        <sz val="8"/>
        <rFont val="Times New Roman"/>
        <family val="1"/>
      </rPr>
      <t>(SpNr.11 / 12 auf Platz 1/2)</t>
    </r>
  </si>
  <si>
    <t>Spiel Nr. 11 aus FS-Vorrunde II</t>
  </si>
  <si>
    <t>Spiel Nr. 12 aus FS-Vorrunde II</t>
  </si>
  <si>
    <t>7.</t>
  </si>
  <si>
    <t>Hessenschild / Franz-Schmitz-Pokal 2010</t>
  </si>
  <si>
    <t>Berlin, 19. / 20. Juni 2010</t>
  </si>
  <si>
    <t>Vorrunde I und Vorrunde II</t>
  </si>
  <si>
    <t xml:space="preserve">Die Finale werden auf </t>
  </si>
  <si>
    <t>"Spielplan-quer" eingeblendet,</t>
  </si>
  <si>
    <t>die C-Gruppen werden auf</t>
  </si>
  <si>
    <t>"Vorrunde I" eingeblendet.</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</si>
</sst>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h:mm;@"/>
    <numFmt numFmtId="173" formatCode="&quot;Ja&quot;;&quot;Ja&quot;;&quot;Nein&quot;"/>
    <numFmt numFmtId="174" formatCode="&quot;Wahr&quot;;&quot;Wahr&quot;;&quot;Falsch&quot;"/>
    <numFmt numFmtId="175" formatCode="&quot;Ein&quot;;&quot;Ein&quot;;&quot;Aus&quot;"/>
    <numFmt numFmtId="176" formatCode="[$€-2]\ #,##0.00_);[Red]\([$€-2]\ #,##0.00\)"/>
    <numFmt numFmtId="177" formatCode="0.0"/>
    <numFmt numFmtId="178" formatCode="[$-407]dddd\,\ d\.\ mmmm\ yyyy"/>
  </numFmts>
  <fonts count="70">
    <font>
      <sz val="10"/>
      <name val="Arial"/>
      <family val="0"/>
    </font>
    <font>
      <u val="single"/>
      <sz val="10"/>
      <color indexed="36"/>
      <name val="Arial"/>
      <family val="0"/>
    </font>
    <font>
      <u val="single"/>
      <sz val="10"/>
      <color indexed="12"/>
      <name val="Arial"/>
      <family val="0"/>
    </font>
    <font>
      <sz val="10"/>
      <color indexed="8"/>
      <name val="Times New Roman"/>
      <family val="1"/>
    </font>
    <font>
      <sz val="10"/>
      <name val="Times New Roman"/>
      <family val="1"/>
    </font>
    <font>
      <sz val="14"/>
      <name val="Times New Roman"/>
      <family val="1"/>
    </font>
    <font>
      <b/>
      <sz val="10"/>
      <name val="Times New Roman"/>
      <family val="1"/>
    </font>
    <font>
      <sz val="8"/>
      <color indexed="56"/>
      <name val="Times New Roman"/>
      <family val="1"/>
    </font>
    <font>
      <b/>
      <sz val="14"/>
      <name val="Times New Roman"/>
      <family val="1"/>
    </font>
    <font>
      <b/>
      <sz val="10"/>
      <color indexed="56"/>
      <name val="Times New Roman"/>
      <family val="1"/>
    </font>
    <font>
      <b/>
      <sz val="11"/>
      <name val="Times New Roman"/>
      <family val="1"/>
    </font>
    <font>
      <sz val="8"/>
      <name val="Times New Roman"/>
      <family val="1"/>
    </font>
    <font>
      <b/>
      <sz val="10"/>
      <color indexed="8"/>
      <name val="Times New Roman"/>
      <family val="1"/>
    </font>
    <font>
      <sz val="8"/>
      <color indexed="8"/>
      <name val="Times New Roman"/>
      <family val="1"/>
    </font>
    <font>
      <sz val="10"/>
      <color indexed="12"/>
      <name val="Times New Roman"/>
      <family val="1"/>
    </font>
    <font>
      <b/>
      <sz val="16"/>
      <name val="Times New Roman"/>
      <family val="1"/>
    </font>
    <font>
      <sz val="14"/>
      <color indexed="8"/>
      <name val="Times New Roman"/>
      <family val="1"/>
    </font>
    <font>
      <b/>
      <sz val="8"/>
      <name val="Times New Roman"/>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12"/>
      <name val="Times New Roman"/>
      <family val="1"/>
    </font>
    <font>
      <sz val="6"/>
      <name val="Times New Roman"/>
      <family val="1"/>
    </font>
    <font>
      <b/>
      <sz val="13"/>
      <name val="Times New Roman"/>
      <family val="1"/>
    </font>
    <font>
      <b/>
      <sz val="8"/>
      <color indexed="12"/>
      <name val="Times New Roman"/>
      <family val="1"/>
    </font>
    <font>
      <sz val="6"/>
      <color indexed="9"/>
      <name val="Times New Roman"/>
      <family val="1"/>
    </font>
    <font>
      <b/>
      <sz val="10"/>
      <color indexed="12"/>
      <name val="Arial"/>
      <family val="2"/>
    </font>
    <font>
      <sz val="7"/>
      <name val="Times New Roman"/>
      <family val="1"/>
    </font>
    <font>
      <b/>
      <sz val="7"/>
      <color indexed="8"/>
      <name val="Times New Roman"/>
      <family val="1"/>
    </font>
    <font>
      <sz val="7"/>
      <color indexed="8"/>
      <name val="Times New Roman"/>
      <family val="1"/>
    </font>
    <font>
      <b/>
      <sz val="7"/>
      <name val="Times New Roman"/>
      <family val="1"/>
    </font>
    <font>
      <b/>
      <u val="single"/>
      <sz val="10"/>
      <color indexed="12"/>
      <name val="Times New Roman"/>
      <family val="1"/>
    </font>
    <font>
      <b/>
      <sz val="10"/>
      <color indexed="9"/>
      <name val="Times New Roman"/>
      <family val="1"/>
    </font>
    <font>
      <b/>
      <sz val="9"/>
      <color indexed="9"/>
      <name val="Times New Roman"/>
      <family val="1"/>
    </font>
    <font>
      <b/>
      <sz val="12"/>
      <name val="Times New Roman"/>
      <family val="1"/>
    </font>
    <font>
      <b/>
      <sz val="12"/>
      <color indexed="8"/>
      <name val="Times New Roman"/>
      <family val="1"/>
    </font>
    <font>
      <sz val="8"/>
      <name val="Arial"/>
      <family val="0"/>
    </font>
    <font>
      <sz val="11"/>
      <name val="Times New Roman"/>
      <family val="1"/>
    </font>
    <font>
      <b/>
      <sz val="9"/>
      <name val="Times New Roman"/>
      <family val="1"/>
    </font>
    <font>
      <b/>
      <sz val="11"/>
      <color indexed="8"/>
      <name val="Times New Roman"/>
      <family val="1"/>
    </font>
    <font>
      <sz val="4"/>
      <color indexed="9"/>
      <name val="Times New Roman"/>
      <family val="1"/>
    </font>
    <font>
      <b/>
      <sz val="8"/>
      <color indexed="8"/>
      <name val="Times New Roman"/>
      <family val="1"/>
    </font>
    <font>
      <sz val="12"/>
      <color indexed="63"/>
      <name val="Times New Roman"/>
      <family val="1"/>
    </font>
    <font>
      <b/>
      <sz val="7"/>
      <color indexed="12"/>
      <name val="Times New Roman"/>
      <family val="1"/>
    </font>
    <font>
      <sz val="11"/>
      <color indexed="12"/>
      <name val="Times New Roman"/>
      <family val="1"/>
    </font>
    <font>
      <sz val="8"/>
      <name val="Tahoma"/>
      <family val="2"/>
    </font>
    <font>
      <sz val="10"/>
      <color indexed="9"/>
      <name val="Times New Roman"/>
      <family val="1"/>
    </font>
    <font>
      <sz val="8"/>
      <color indexed="9"/>
      <name val="Times New Roman"/>
      <family val="1"/>
    </font>
    <font>
      <b/>
      <sz val="12"/>
      <color indexed="12"/>
      <name val="Times New Roman"/>
      <family val="1"/>
    </font>
    <font>
      <sz val="11"/>
      <color indexed="8"/>
      <name val="Times New Roman"/>
      <family val="1"/>
    </font>
    <font>
      <b/>
      <sz val="18"/>
      <name val="Times New Roman"/>
      <family val="1"/>
    </font>
    <font>
      <sz val="9"/>
      <name val="Times New Roman"/>
      <family val="1"/>
    </font>
    <font>
      <b/>
      <sz val="13"/>
      <color indexed="56"/>
      <name val="Times New Roman"/>
      <family val="1"/>
    </font>
    <font>
      <b/>
      <sz val="12"/>
      <color indexed="56"/>
      <name val="Times New Roman"/>
      <family val="1"/>
    </font>
    <font>
      <b/>
      <sz val="13"/>
      <color indexed="12"/>
      <name val="Times New Roman"/>
      <family val="1"/>
    </font>
    <font>
      <b/>
      <sz val="11"/>
      <color indexed="12"/>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9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thin"/>
      <right style="thin"/>
      <top>
        <color indexed="63"/>
      </top>
      <bottom style="thin"/>
    </border>
    <border>
      <left style="medium">
        <color indexed="12"/>
      </left>
      <right style="thin"/>
      <top style="thin"/>
      <bottom style="thin"/>
    </border>
    <border>
      <left style="thin"/>
      <right style="medium">
        <color indexed="12"/>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style="medium"/>
      <right>
        <color indexed="63"/>
      </right>
      <top>
        <color indexed="63"/>
      </top>
      <bottom style="thin"/>
    </border>
    <border>
      <left style="thin"/>
      <right style="medium"/>
      <top>
        <color indexed="63"/>
      </top>
      <bottom style="thin"/>
    </border>
    <border>
      <left style="thin"/>
      <right style="medium">
        <color indexed="10"/>
      </right>
      <top style="thin"/>
      <bottom style="thin"/>
    </border>
    <border>
      <left style="thin"/>
      <right style="medium">
        <color indexed="10"/>
      </right>
      <top style="thin"/>
      <bottom style="medium">
        <color indexed="10"/>
      </bottom>
    </border>
    <border>
      <left style="medium">
        <color indexed="10"/>
      </left>
      <right style="thin"/>
      <top style="medium">
        <color indexed="10"/>
      </top>
      <bottom style="thin"/>
    </border>
    <border>
      <left style="thin"/>
      <right style="medium">
        <color indexed="12"/>
      </right>
      <top style="medium">
        <color indexed="12"/>
      </top>
      <bottom style="thin"/>
    </border>
    <border>
      <left style="thin"/>
      <right style="medium">
        <color indexed="10"/>
      </right>
      <top style="medium">
        <color indexed="10"/>
      </top>
      <bottom style="thin"/>
    </border>
    <border>
      <left>
        <color indexed="63"/>
      </left>
      <right>
        <color indexed="63"/>
      </right>
      <top style="medium"/>
      <bottom style="thin"/>
    </border>
    <border>
      <left style="medium">
        <color indexed="10"/>
      </left>
      <right style="thin"/>
      <top>
        <color indexed="63"/>
      </top>
      <bottom style="medium">
        <color indexed="10"/>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style="medium"/>
      <bottom style="thin"/>
    </border>
    <border>
      <left>
        <color indexed="63"/>
      </left>
      <right style="thin"/>
      <top style="thin"/>
      <bottom>
        <color indexed="63"/>
      </bottom>
    </border>
    <border>
      <left style="medium"/>
      <right style="medium"/>
      <top style="medium"/>
      <bottom style="medium"/>
    </border>
    <border>
      <left style="medium">
        <color indexed="12"/>
      </left>
      <right style="thin"/>
      <top style="medium">
        <color indexed="12"/>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style="thin"/>
      <bottom style="medium"/>
    </border>
    <border>
      <left style="thin"/>
      <right style="medium">
        <color indexed="12"/>
      </right>
      <top style="thin"/>
      <bottom style="medium">
        <color indexed="12"/>
      </bottom>
    </border>
    <border>
      <left style="thin"/>
      <right>
        <color indexed="63"/>
      </right>
      <top>
        <color indexed="63"/>
      </top>
      <bottom style="medium"/>
    </border>
    <border>
      <left style="thin"/>
      <right style="medium">
        <color indexed="12"/>
      </right>
      <top>
        <color indexed="63"/>
      </top>
      <bottom style="medium">
        <color indexed="12"/>
      </bottom>
    </border>
    <border>
      <left style="thin"/>
      <right>
        <color indexed="63"/>
      </right>
      <top style="dotted"/>
      <bottom style="thin"/>
    </border>
    <border>
      <left style="thin"/>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
      <left style="medium"/>
      <right>
        <color indexed="63"/>
      </right>
      <top style="thin"/>
      <bottom style="medium"/>
    </border>
    <border>
      <left style="medium">
        <color indexed="12"/>
      </left>
      <right style="thin"/>
      <top>
        <color indexed="63"/>
      </top>
      <bottom style="medium">
        <color indexed="12"/>
      </bottom>
    </border>
    <border>
      <left style="medium">
        <color indexed="12"/>
      </left>
      <right style="thin"/>
      <top>
        <color indexed="63"/>
      </top>
      <bottom style="thin"/>
    </border>
    <border>
      <left style="thin"/>
      <right style="medium">
        <color indexed="12"/>
      </right>
      <top>
        <color indexed="63"/>
      </top>
      <bottom style="thin"/>
    </border>
    <border>
      <left style="thin"/>
      <right style="medium">
        <color indexed="10"/>
      </right>
      <top>
        <color indexed="63"/>
      </top>
      <bottom style="thin"/>
    </border>
    <border>
      <left>
        <color indexed="63"/>
      </left>
      <right style="medium">
        <color indexed="12"/>
      </right>
      <top style="medium">
        <color indexed="12"/>
      </top>
      <bottom style="thin"/>
    </border>
    <border>
      <left style="medium">
        <color indexed="10"/>
      </left>
      <right style="thin"/>
      <top style="thin"/>
      <bottom style="thin"/>
    </border>
    <border>
      <left style="medium">
        <color indexed="10"/>
      </left>
      <right style="thin"/>
      <top style="thin"/>
      <bottom style="medium">
        <color indexed="10"/>
      </bottom>
    </border>
    <border>
      <left style="thin"/>
      <right style="medium">
        <color indexed="10"/>
      </right>
      <top>
        <color indexed="63"/>
      </top>
      <bottom style="medium">
        <color indexed="10"/>
      </bottom>
    </border>
    <border>
      <left style="medium">
        <color indexed="10"/>
      </left>
      <right style="thin"/>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thin"/>
      <top style="dotted"/>
      <bottom>
        <color indexed="63"/>
      </bottom>
    </border>
    <border>
      <left style="medium">
        <color indexed="12"/>
      </left>
      <right style="thin"/>
      <top style="thin"/>
      <bottom style="medium">
        <color indexed="12"/>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style="thin"/>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color indexed="63"/>
      </bottom>
    </border>
  </borders>
  <cellStyleXfs count="63">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20" borderId="1" applyNumberFormat="0" applyAlignment="0" applyProtection="0"/>
    <xf numFmtId="0" fontId="21" fillId="20" borderId="2" applyNumberFormat="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7" borderId="2" applyNumberFormat="0" applyAlignment="0" applyProtection="0"/>
    <xf numFmtId="0" fontId="23"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 fillId="0" borderId="0" applyNumberFormat="0" applyFill="0" applyBorder="0" applyAlignment="0" applyProtection="0"/>
    <xf numFmtId="0" fontId="26"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27" fillId="3" borderId="0" applyNumberFormat="0" applyBorder="0" applyAlignment="0" applyProtection="0"/>
    <xf numFmtId="0" fontId="2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3" borderId="9" applyNumberFormat="0" applyAlignment="0" applyProtection="0"/>
  </cellStyleXfs>
  <cellXfs count="711">
    <xf numFmtId="0" fontId="0" fillId="0" borderId="0" xfId="0" applyAlignment="1">
      <alignment/>
    </xf>
    <xf numFmtId="0" fontId="4" fillId="24" borderId="0" xfId="0" applyFont="1" applyFill="1" applyBorder="1" applyAlignment="1" applyProtection="1">
      <alignment vertical="center"/>
      <protection/>
    </xf>
    <xf numFmtId="0" fontId="35" fillId="4" borderId="10" xfId="0" applyFont="1" applyFill="1" applyBorder="1" applyAlignment="1" applyProtection="1">
      <alignment horizontal="center" vertical="center"/>
      <protection locked="0"/>
    </xf>
    <xf numFmtId="0" fontId="4" fillId="24" borderId="0" xfId="0" applyFont="1" applyFill="1" applyAlignment="1" applyProtection="1">
      <alignment vertical="center"/>
      <protection/>
    </xf>
    <xf numFmtId="0" fontId="8" fillId="24" borderId="0" xfId="0" applyFont="1" applyFill="1" applyBorder="1" applyAlignment="1" applyProtection="1">
      <alignment horizontal="center" vertical="center"/>
      <protection/>
    </xf>
    <xf numFmtId="0" fontId="3" fillId="24" borderId="0" xfId="0" applyFont="1" applyFill="1" applyBorder="1" applyAlignment="1" applyProtection="1">
      <alignment horizontal="center" vertical="center"/>
      <protection/>
    </xf>
    <xf numFmtId="0" fontId="3" fillId="24" borderId="0" xfId="0" applyFont="1" applyFill="1" applyBorder="1" applyAlignment="1" applyProtection="1">
      <alignment vertical="center"/>
      <protection/>
    </xf>
    <xf numFmtId="0" fontId="6" fillId="24" borderId="11" xfId="0" applyFont="1" applyFill="1" applyBorder="1" applyAlignment="1" applyProtection="1">
      <alignment horizontal="center" vertical="center"/>
      <protection/>
    </xf>
    <xf numFmtId="0" fontId="8" fillId="25" borderId="12" xfId="0" applyFont="1" applyFill="1" applyBorder="1" applyAlignment="1" applyProtection="1">
      <alignment horizontal="center" vertical="center"/>
      <protection/>
    </xf>
    <xf numFmtId="0" fontId="8" fillId="25" borderId="13"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24" borderId="10" xfId="0" applyFont="1" applyFill="1" applyBorder="1" applyAlignment="1" applyProtection="1">
      <alignment vertical="center"/>
      <protection/>
    </xf>
    <xf numFmtId="0" fontId="6" fillId="24" borderId="0" xfId="0" applyFont="1" applyFill="1" applyBorder="1" applyAlignment="1" applyProtection="1">
      <alignment horizontal="center" vertical="center"/>
      <protection/>
    </xf>
    <xf numFmtId="0" fontId="4" fillId="24" borderId="0" xfId="0" applyFont="1" applyFill="1" applyBorder="1" applyAlignment="1" applyProtection="1">
      <alignment horizontal="center" vertical="center"/>
      <protection/>
    </xf>
    <xf numFmtId="0" fontId="8" fillId="24" borderId="0" xfId="0" applyFont="1" applyFill="1" applyAlignment="1">
      <alignment vertical="center"/>
    </xf>
    <xf numFmtId="0" fontId="4" fillId="24" borderId="0" xfId="0" applyFont="1" applyFill="1" applyAlignment="1" applyProtection="1">
      <alignment horizontal="left" vertical="center"/>
      <protection/>
    </xf>
    <xf numFmtId="0" fontId="4" fillId="0" borderId="0" xfId="0" applyFont="1" applyAlignment="1" applyProtection="1">
      <alignment vertical="center"/>
      <protection/>
    </xf>
    <xf numFmtId="0" fontId="4" fillId="24" borderId="0" xfId="0" applyFont="1" applyFill="1" applyAlignment="1" applyProtection="1">
      <alignment horizontal="center" vertical="center"/>
      <protection/>
    </xf>
    <xf numFmtId="0" fontId="4" fillId="24" borderId="1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11" fillId="24" borderId="14" xfId="0" applyFont="1" applyFill="1" applyBorder="1" applyAlignment="1" applyProtection="1">
      <alignment horizontal="center" vertical="center"/>
      <protection/>
    </xf>
    <xf numFmtId="0" fontId="7" fillId="0" borderId="15" xfId="0" applyFont="1" applyBorder="1" applyAlignment="1" applyProtection="1">
      <alignment horizontal="center" vertical="center" wrapText="1"/>
      <protection/>
    </xf>
    <xf numFmtId="0" fontId="6" fillId="24" borderId="15" xfId="0" applyFont="1" applyFill="1" applyBorder="1" applyAlignment="1" applyProtection="1">
      <alignment horizontal="center" vertical="center"/>
      <protection/>
    </xf>
    <xf numFmtId="0" fontId="36" fillId="24" borderId="16" xfId="0" applyFont="1" applyFill="1" applyBorder="1" applyAlignment="1" applyProtection="1">
      <alignment horizontal="center" vertical="center" wrapText="1"/>
      <protection/>
    </xf>
    <xf numFmtId="0" fontId="38" fillId="24" borderId="10" xfId="0" applyFont="1" applyFill="1" applyBorder="1" applyAlignment="1" applyProtection="1">
      <alignment horizontal="center" vertical="center" wrapText="1"/>
      <protection/>
    </xf>
    <xf numFmtId="0" fontId="10" fillId="24" borderId="0" xfId="0" applyFont="1" applyFill="1" applyAlignment="1" applyProtection="1">
      <alignment vertical="center"/>
      <protection/>
    </xf>
    <xf numFmtId="0" fontId="36" fillId="0" borderId="10" xfId="0" applyFont="1" applyBorder="1" applyAlignment="1" applyProtection="1">
      <alignment horizontal="center" vertical="center" wrapText="1"/>
      <protection/>
    </xf>
    <xf numFmtId="0" fontId="36" fillId="24" borderId="10" xfId="0" applyFont="1" applyFill="1" applyBorder="1" applyAlignment="1" applyProtection="1">
      <alignment horizontal="center" vertical="center" wrapText="1"/>
      <protection/>
    </xf>
    <xf numFmtId="0" fontId="8" fillId="20" borderId="17" xfId="0" applyFont="1" applyFill="1" applyBorder="1" applyAlignment="1" applyProtection="1">
      <alignment horizontal="center" vertical="center"/>
      <protection/>
    </xf>
    <xf numFmtId="0" fontId="8" fillId="20" borderId="18" xfId="0" applyFont="1" applyFill="1" applyBorder="1" applyAlignment="1" applyProtection="1">
      <alignment horizontal="center" vertical="center"/>
      <protection/>
    </xf>
    <xf numFmtId="0" fontId="8" fillId="20" borderId="16" xfId="0" applyFont="1" applyFill="1" applyBorder="1" applyAlignment="1" applyProtection="1">
      <alignment horizontal="center" vertical="center"/>
      <protection/>
    </xf>
    <xf numFmtId="0" fontId="8" fillId="24" borderId="17" xfId="0" applyFont="1" applyFill="1" applyBorder="1" applyAlignment="1" applyProtection="1">
      <alignment horizontal="center" vertical="center"/>
      <protection/>
    </xf>
    <xf numFmtId="0" fontId="8" fillId="24" borderId="18" xfId="0" applyFont="1" applyFill="1" applyBorder="1" applyAlignment="1" applyProtection="1">
      <alignment horizontal="center" vertical="center"/>
      <protection/>
    </xf>
    <xf numFmtId="0" fontId="8" fillId="24" borderId="16" xfId="0" applyFont="1" applyFill="1" applyBorder="1" applyAlignment="1" applyProtection="1">
      <alignment horizontal="center" vertical="center"/>
      <protection/>
    </xf>
    <xf numFmtId="0" fontId="8" fillId="24" borderId="19" xfId="0" applyFont="1" applyFill="1" applyBorder="1" applyAlignment="1" applyProtection="1">
      <alignment horizontal="center" vertical="center"/>
      <protection/>
    </xf>
    <xf numFmtId="0" fontId="37" fillId="24" borderId="20" xfId="0" applyFont="1" applyFill="1" applyBorder="1" applyAlignment="1" applyProtection="1">
      <alignment horizontal="center" vertical="center"/>
      <protection/>
    </xf>
    <xf numFmtId="1" fontId="47" fillId="24" borderId="16" xfId="0" applyNumberFormat="1" applyFont="1" applyFill="1" applyBorder="1" applyAlignment="1" applyProtection="1">
      <alignment horizontal="center" vertical="center"/>
      <protection/>
    </xf>
    <xf numFmtId="1" fontId="36" fillId="0" borderId="10" xfId="0" applyNumberFormat="1" applyFont="1" applyBorder="1" applyAlignment="1" applyProtection="1">
      <alignment horizontal="center" vertical="center"/>
      <protection/>
    </xf>
    <xf numFmtId="0" fontId="36" fillId="24" borderId="10" xfId="0" applyNumberFormat="1" applyFont="1" applyFill="1" applyBorder="1" applyAlignment="1" applyProtection="1">
      <alignment horizontal="center" vertical="center"/>
      <protection/>
    </xf>
    <xf numFmtId="1" fontId="11" fillId="0" borderId="10" xfId="0" applyNumberFormat="1" applyFont="1" applyBorder="1" applyAlignment="1" applyProtection="1">
      <alignment horizontal="center" vertical="center"/>
      <protection/>
    </xf>
    <xf numFmtId="1" fontId="46" fillId="24" borderId="16" xfId="0" applyNumberFormat="1" applyFont="1" applyFill="1" applyBorder="1" applyAlignment="1" applyProtection="1">
      <alignment horizontal="center" vertical="center"/>
      <protection/>
    </xf>
    <xf numFmtId="0" fontId="8" fillId="24" borderId="21" xfId="0" applyFont="1" applyFill="1" applyBorder="1" applyAlignment="1" applyProtection="1">
      <alignment horizontal="center" vertical="center"/>
      <protection/>
    </xf>
    <xf numFmtId="0" fontId="8" fillId="24" borderId="22" xfId="0" applyFont="1" applyFill="1" applyBorder="1" applyAlignment="1" applyProtection="1">
      <alignment horizontal="center" vertical="center"/>
      <protection/>
    </xf>
    <xf numFmtId="0" fontId="8" fillId="24" borderId="23" xfId="0" applyFont="1" applyFill="1" applyBorder="1" applyAlignment="1" applyProtection="1">
      <alignment horizontal="center" vertical="center"/>
      <protection/>
    </xf>
    <xf numFmtId="0" fontId="10" fillId="24" borderId="0" xfId="0" applyFont="1" applyFill="1" applyAlignment="1" applyProtection="1">
      <alignment horizontal="center" vertical="center"/>
      <protection/>
    </xf>
    <xf numFmtId="0" fontId="36" fillId="0" borderId="0" xfId="0" applyFont="1" applyAlignment="1" applyProtection="1">
      <alignment vertical="center"/>
      <protection/>
    </xf>
    <xf numFmtId="0" fontId="4" fillId="24" borderId="24" xfId="0" applyFont="1" applyFill="1" applyBorder="1" applyAlignment="1" applyProtection="1">
      <alignment horizontal="center" vertical="center"/>
      <protection/>
    </xf>
    <xf numFmtId="0" fontId="8" fillId="20" borderId="25" xfId="0" applyFont="1" applyFill="1" applyBorder="1" applyAlignment="1" applyProtection="1">
      <alignment horizontal="center" vertical="center"/>
      <protection/>
    </xf>
    <xf numFmtId="0" fontId="8" fillId="20" borderId="26" xfId="0" applyFont="1" applyFill="1" applyBorder="1" applyAlignment="1" applyProtection="1">
      <alignment horizontal="center" vertical="center"/>
      <protection/>
    </xf>
    <xf numFmtId="0" fontId="5" fillId="24" borderId="0" xfId="0" applyFont="1" applyFill="1" applyBorder="1" applyAlignment="1" applyProtection="1">
      <alignment horizontal="center" vertical="center" textRotation="90"/>
      <protection/>
    </xf>
    <xf numFmtId="0" fontId="37" fillId="24" borderId="0" xfId="0" applyFont="1" applyFill="1" applyBorder="1" applyAlignment="1" applyProtection="1">
      <alignment horizontal="center" vertical="center"/>
      <protection/>
    </xf>
    <xf numFmtId="1" fontId="9" fillId="24" borderId="0" xfId="0" applyNumberFormat="1" applyFont="1" applyFill="1" applyBorder="1" applyAlignment="1" applyProtection="1">
      <alignment horizontal="center" vertical="center"/>
      <protection/>
    </xf>
    <xf numFmtId="0" fontId="5" fillId="24" borderId="0" xfId="0" applyFont="1" applyFill="1" applyBorder="1" applyAlignment="1" applyProtection="1">
      <alignment horizontal="center" vertical="center"/>
      <protection/>
    </xf>
    <xf numFmtId="1" fontId="39" fillId="24" borderId="0" xfId="0" applyNumberFormat="1" applyFont="1" applyFill="1" applyBorder="1" applyAlignment="1" applyProtection="1">
      <alignment horizontal="center" vertical="center"/>
      <protection/>
    </xf>
    <xf numFmtId="0" fontId="35" fillId="24" borderId="0" xfId="0" applyFont="1" applyFill="1" applyBorder="1" applyAlignment="1" applyProtection="1">
      <alignment horizontal="center" vertical="center"/>
      <protection/>
    </xf>
    <xf numFmtId="1" fontId="36" fillId="0" borderId="0" xfId="0" applyNumberFormat="1" applyFont="1" applyBorder="1" applyAlignment="1" applyProtection="1">
      <alignment horizontal="center" vertical="center"/>
      <protection/>
    </xf>
    <xf numFmtId="0" fontId="36" fillId="24" borderId="0" xfId="0" applyNumberFormat="1" applyFont="1" applyFill="1" applyBorder="1" applyAlignment="1" applyProtection="1">
      <alignment horizontal="center" vertical="center"/>
      <protection/>
    </xf>
    <xf numFmtId="0" fontId="5" fillId="26" borderId="27" xfId="0" applyFont="1" applyFill="1" applyBorder="1" applyAlignment="1" applyProtection="1">
      <alignment horizontal="center" vertical="center"/>
      <protection/>
    </xf>
    <xf numFmtId="0" fontId="8" fillId="24" borderId="25" xfId="0" applyFont="1" applyFill="1" applyBorder="1" applyAlignment="1" applyProtection="1">
      <alignment horizontal="center" vertical="center"/>
      <protection/>
    </xf>
    <xf numFmtId="0" fontId="8" fillId="24" borderId="0" xfId="0" applyFont="1" applyFill="1" applyBorder="1" applyAlignment="1" applyProtection="1">
      <alignment horizontal="center" vertical="center" textRotation="90"/>
      <protection/>
    </xf>
    <xf numFmtId="0" fontId="5" fillId="25" borderId="27" xfId="0" applyFont="1" applyFill="1" applyBorder="1" applyAlignment="1" applyProtection="1">
      <alignment horizontal="center" vertical="center"/>
      <protection/>
    </xf>
    <xf numFmtId="0" fontId="38" fillId="24" borderId="28" xfId="0" applyFont="1" applyFill="1" applyBorder="1" applyAlignment="1" applyProtection="1">
      <alignment horizontal="center" vertical="center" wrapText="1"/>
      <protection/>
    </xf>
    <xf numFmtId="0" fontId="10" fillId="24" borderId="0" xfId="0" applyFont="1" applyFill="1" applyBorder="1" applyAlignment="1" applyProtection="1">
      <alignment horizontal="center" vertical="center"/>
      <protection/>
    </xf>
    <xf numFmtId="0" fontId="10" fillId="24" borderId="0" xfId="0" applyFont="1" applyFill="1" applyBorder="1" applyAlignment="1" applyProtection="1">
      <alignment vertical="center"/>
      <protection/>
    </xf>
    <xf numFmtId="0" fontId="10" fillId="0" borderId="0" xfId="0" applyFont="1" applyFill="1" applyAlignment="1" applyProtection="1">
      <alignment vertical="center"/>
      <protection/>
    </xf>
    <xf numFmtId="0" fontId="51" fillId="0" borderId="0" xfId="0" applyFont="1" applyAlignment="1">
      <alignment vertical="center"/>
    </xf>
    <xf numFmtId="0" fontId="51" fillId="24" borderId="29" xfId="0" applyFont="1" applyFill="1" applyBorder="1" applyAlignment="1" applyProtection="1">
      <alignment horizontal="center" vertical="center"/>
      <protection/>
    </xf>
    <xf numFmtId="0" fontId="51" fillId="0" borderId="0" xfId="0" applyFont="1" applyAlignment="1">
      <alignment horizontal="center" vertical="center"/>
    </xf>
    <xf numFmtId="0" fontId="51" fillId="24" borderId="3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6" fillId="24" borderId="0" xfId="0" applyFont="1" applyFill="1" applyAlignment="1">
      <alignment horizontal="center" vertical="center"/>
    </xf>
    <xf numFmtId="0" fontId="8" fillId="24" borderId="31" xfId="0" applyFont="1" applyFill="1" applyBorder="1" applyAlignment="1" applyProtection="1">
      <alignment horizontal="center" vertical="center"/>
      <protection/>
    </xf>
    <xf numFmtId="0" fontId="8" fillId="24" borderId="32" xfId="0" applyFont="1" applyFill="1" applyBorder="1" applyAlignment="1" applyProtection="1">
      <alignment horizontal="center" vertical="center"/>
      <protection/>
    </xf>
    <xf numFmtId="0" fontId="8" fillId="24" borderId="33" xfId="0" applyFont="1" applyFill="1" applyBorder="1" applyAlignment="1" applyProtection="1">
      <alignment horizontal="center" vertical="center"/>
      <protection/>
    </xf>
    <xf numFmtId="0" fontId="35" fillId="24" borderId="32" xfId="0" applyFont="1" applyFill="1" applyBorder="1" applyAlignment="1" applyProtection="1">
      <alignment horizontal="center" vertical="center"/>
      <protection/>
    </xf>
    <xf numFmtId="0" fontId="37" fillId="24" borderId="34" xfId="0" applyFont="1" applyFill="1" applyBorder="1" applyAlignment="1" applyProtection="1">
      <alignment horizontal="center" vertical="center"/>
      <protection/>
    </xf>
    <xf numFmtId="0" fontId="8" fillId="25" borderId="35" xfId="0" applyFont="1" applyFill="1" applyBorder="1" applyAlignment="1" applyProtection="1">
      <alignment horizontal="center" vertical="center"/>
      <protection/>
    </xf>
    <xf numFmtId="0" fontId="4" fillId="24" borderId="17" xfId="0" applyFont="1" applyFill="1" applyBorder="1" applyAlignment="1" applyProtection="1">
      <alignment horizontal="center" vertical="center"/>
      <protection/>
    </xf>
    <xf numFmtId="0" fontId="4" fillId="24" borderId="21" xfId="0" applyFont="1" applyFill="1" applyBorder="1" applyAlignment="1" applyProtection="1">
      <alignment horizontal="center" vertical="center"/>
      <protection/>
    </xf>
    <xf numFmtId="1" fontId="36" fillId="0" borderId="32" xfId="0" applyNumberFormat="1" applyFont="1" applyBorder="1" applyAlignment="1" applyProtection="1">
      <alignment horizontal="center" vertical="center"/>
      <protection/>
    </xf>
    <xf numFmtId="0" fontId="36" fillId="24" borderId="32" xfId="0" applyNumberFormat="1" applyFont="1" applyFill="1" applyBorder="1" applyAlignment="1" applyProtection="1">
      <alignment horizontal="center" vertical="center"/>
      <protection/>
    </xf>
    <xf numFmtId="0" fontId="51" fillId="24" borderId="0" xfId="0" applyFont="1" applyFill="1" applyAlignment="1">
      <alignment vertical="center"/>
    </xf>
    <xf numFmtId="0" fontId="51" fillId="24" borderId="36" xfId="0" applyFont="1" applyFill="1" applyBorder="1" applyAlignment="1" applyProtection="1">
      <alignment horizontal="center" vertical="center"/>
      <protection/>
    </xf>
    <xf numFmtId="0" fontId="51" fillId="24" borderId="0" xfId="0" applyFont="1" applyFill="1" applyAlignment="1">
      <alignment horizontal="center" vertical="center"/>
    </xf>
    <xf numFmtId="0" fontId="51" fillId="24" borderId="0" xfId="0" applyFont="1" applyFill="1" applyAlignment="1" applyProtection="1">
      <alignment horizontal="center" vertical="center"/>
      <protection/>
    </xf>
    <xf numFmtId="0" fontId="51" fillId="24" borderId="37" xfId="0" applyFont="1" applyFill="1" applyBorder="1" applyAlignment="1" applyProtection="1">
      <alignment horizontal="center" vertical="center"/>
      <protection/>
    </xf>
    <xf numFmtId="0" fontId="10" fillId="24" borderId="0" xfId="0" applyFont="1" applyFill="1" applyAlignment="1">
      <alignment horizontal="center" vertical="center"/>
    </xf>
    <xf numFmtId="0" fontId="12" fillId="24" borderId="38" xfId="0" applyFont="1" applyFill="1" applyBorder="1" applyAlignment="1" applyProtection="1">
      <alignment horizontal="center" vertical="center"/>
      <protection/>
    </xf>
    <xf numFmtId="0" fontId="6" fillId="24" borderId="39" xfId="0" applyFont="1" applyFill="1" applyBorder="1" applyAlignment="1" applyProtection="1">
      <alignment horizontal="center" vertical="center"/>
      <protection/>
    </xf>
    <xf numFmtId="0" fontId="53" fillId="21" borderId="40" xfId="0" applyFont="1" applyFill="1" applyBorder="1" applyAlignment="1" applyProtection="1" quotePrefix="1">
      <alignment horizontal="center" vertical="center"/>
      <protection/>
    </xf>
    <xf numFmtId="0" fontId="5" fillId="27" borderId="41" xfId="0" applyFont="1" applyFill="1" applyBorder="1" applyAlignment="1" applyProtection="1">
      <alignment horizontal="center" vertical="center"/>
      <protection/>
    </xf>
    <xf numFmtId="0" fontId="10" fillId="24" borderId="42" xfId="0" applyFont="1" applyFill="1" applyBorder="1" applyAlignment="1" applyProtection="1">
      <alignment horizontal="center" vertical="center"/>
      <protection/>
    </xf>
    <xf numFmtId="1" fontId="42" fillId="20" borderId="43" xfId="0" applyNumberFormat="1" applyFont="1" applyFill="1" applyBorder="1" applyAlignment="1" applyProtection="1">
      <alignment horizontal="center" vertical="center"/>
      <protection/>
    </xf>
    <xf numFmtId="1" fontId="43" fillId="20" borderId="43" xfId="0" applyNumberFormat="1" applyFont="1" applyFill="1" applyBorder="1" applyAlignment="1" applyProtection="1">
      <alignment horizontal="center" vertical="center"/>
      <protection/>
    </xf>
    <xf numFmtId="1" fontId="42" fillId="20" borderId="43" xfId="0" applyNumberFormat="1" applyFont="1" applyFill="1" applyBorder="1" applyAlignment="1" applyProtection="1">
      <alignment vertical="center"/>
      <protection/>
    </xf>
    <xf numFmtId="1" fontId="42" fillId="20" borderId="43" xfId="0" applyNumberFormat="1" applyFont="1" applyFill="1" applyBorder="1" applyAlignment="1" applyProtection="1">
      <alignment horizontal="left" vertical="center"/>
      <protection/>
    </xf>
    <xf numFmtId="0" fontId="3" fillId="26" borderId="44" xfId="0" applyFont="1" applyFill="1" applyBorder="1" applyAlignment="1" applyProtection="1">
      <alignment horizontal="center" vertical="center"/>
      <protection/>
    </xf>
    <xf numFmtId="0" fontId="49" fillId="26" borderId="45" xfId="0" applyFont="1" applyFill="1" applyBorder="1" applyAlignment="1" applyProtection="1">
      <alignment horizontal="center" vertical="center"/>
      <protection/>
    </xf>
    <xf numFmtId="0" fontId="3" fillId="26" borderId="46" xfId="0" applyFont="1" applyFill="1" applyBorder="1" applyAlignment="1" applyProtection="1">
      <alignment horizontal="center" vertical="center"/>
      <protection/>
    </xf>
    <xf numFmtId="0" fontId="16" fillId="24" borderId="0" xfId="0" applyFont="1" applyFill="1" applyBorder="1" applyAlignment="1" applyProtection="1">
      <alignment horizontal="center" vertical="center"/>
      <protection/>
    </xf>
    <xf numFmtId="0" fontId="49" fillId="26" borderId="47" xfId="0" applyFont="1" applyFill="1" applyBorder="1" applyAlignment="1" applyProtection="1">
      <alignment horizontal="center" vertical="center"/>
      <protection/>
    </xf>
    <xf numFmtId="0" fontId="3" fillId="25" borderId="44" xfId="0" applyFont="1" applyFill="1" applyBorder="1" applyAlignment="1" applyProtection="1">
      <alignment vertical="center"/>
      <protection/>
    </xf>
    <xf numFmtId="0" fontId="49" fillId="25" borderId="45" xfId="0" applyFont="1" applyFill="1" applyBorder="1" applyAlignment="1" applyProtection="1">
      <alignment horizontal="center" vertical="center"/>
      <protection/>
    </xf>
    <xf numFmtId="0" fontId="3" fillId="25" borderId="46" xfId="0" applyFont="1" applyFill="1" applyBorder="1" applyAlignment="1" applyProtection="1">
      <alignment vertical="center"/>
      <protection/>
    </xf>
    <xf numFmtId="0" fontId="49" fillId="25" borderId="47" xfId="0" applyFont="1" applyFill="1" applyBorder="1" applyAlignment="1" applyProtection="1">
      <alignment horizontal="center" vertical="center"/>
      <protection/>
    </xf>
    <xf numFmtId="0" fontId="49" fillId="25" borderId="48" xfId="0" applyFont="1" applyFill="1" applyBorder="1" applyAlignment="1" applyProtection="1">
      <alignment horizontal="center" vertical="center"/>
      <protection/>
    </xf>
    <xf numFmtId="0" fontId="49" fillId="21" borderId="47" xfId="0" applyFont="1" applyFill="1" applyBorder="1" applyAlignment="1" applyProtection="1">
      <alignment horizontal="center" vertical="center"/>
      <protection/>
    </xf>
    <xf numFmtId="0" fontId="48" fillId="25" borderId="10" xfId="0" applyFont="1" applyFill="1" applyBorder="1" applyAlignment="1" applyProtection="1">
      <alignment horizontal="center" vertical="center"/>
      <protection/>
    </xf>
    <xf numFmtId="0" fontId="48" fillId="26" borderId="10" xfId="0" applyFont="1" applyFill="1" applyBorder="1" applyAlignment="1" applyProtection="1">
      <alignment horizontal="center" vertical="center"/>
      <protection/>
    </xf>
    <xf numFmtId="0" fontId="48" fillId="21" borderId="10" xfId="0" applyFont="1" applyFill="1" applyBorder="1" applyAlignment="1" applyProtection="1">
      <alignment horizontal="center" vertical="center"/>
      <protection/>
    </xf>
    <xf numFmtId="0" fontId="5" fillId="21" borderId="27" xfId="0" applyFont="1" applyFill="1" applyBorder="1" applyAlignment="1" applyProtection="1">
      <alignment horizontal="center" vertical="center"/>
      <protection/>
    </xf>
    <xf numFmtId="0" fontId="55" fillId="24" borderId="43" xfId="0" applyFont="1" applyFill="1" applyBorder="1" applyAlignment="1" applyProtection="1" quotePrefix="1">
      <alignment horizontal="center" vertical="center"/>
      <protection/>
    </xf>
    <xf numFmtId="0" fontId="55" fillId="24" borderId="17" xfId="0" applyFont="1" applyFill="1" applyBorder="1" applyAlignment="1" applyProtection="1" quotePrefix="1">
      <alignment horizontal="right" vertical="center"/>
      <protection/>
    </xf>
    <xf numFmtId="0" fontId="55" fillId="24" borderId="32" xfId="0" applyFont="1" applyFill="1" applyBorder="1" applyAlignment="1" applyProtection="1" quotePrefix="1">
      <alignment horizontal="right" vertical="center"/>
      <protection/>
    </xf>
    <xf numFmtId="0" fontId="55" fillId="24" borderId="16" xfId="0" applyFont="1" applyFill="1" applyBorder="1" applyAlignment="1" applyProtection="1" quotePrefix="1">
      <alignment horizontal="left" vertical="center"/>
      <protection/>
    </xf>
    <xf numFmtId="0" fontId="55" fillId="24" borderId="18" xfId="0" applyFont="1" applyFill="1" applyBorder="1" applyAlignment="1" applyProtection="1" quotePrefix="1">
      <alignment horizontal="right" vertical="center"/>
      <protection/>
    </xf>
    <xf numFmtId="0" fontId="55" fillId="24" borderId="49" xfId="0" applyFont="1" applyFill="1" applyBorder="1" applyAlignment="1" applyProtection="1" quotePrefix="1">
      <alignment horizontal="left" vertical="center"/>
      <protection/>
    </xf>
    <xf numFmtId="0" fontId="55" fillId="24" borderId="18" xfId="0" applyFont="1" applyFill="1" applyBorder="1" applyAlignment="1" applyProtection="1" quotePrefix="1">
      <alignment horizontal="center" vertical="center"/>
      <protection/>
    </xf>
    <xf numFmtId="0" fontId="55" fillId="24" borderId="32" xfId="0" applyFont="1" applyFill="1" applyBorder="1" applyAlignment="1" applyProtection="1" quotePrefix="1">
      <alignment horizontal="center" vertical="center"/>
      <protection/>
    </xf>
    <xf numFmtId="0" fontId="3" fillId="8" borderId="44" xfId="0" applyFont="1" applyFill="1" applyBorder="1" applyAlignment="1" applyProtection="1">
      <alignment vertical="center"/>
      <protection/>
    </xf>
    <xf numFmtId="0" fontId="49" fillId="8" borderId="45" xfId="0" applyFont="1" applyFill="1" applyBorder="1" applyAlignment="1" applyProtection="1">
      <alignment horizontal="center" vertical="center"/>
      <protection/>
    </xf>
    <xf numFmtId="0" fontId="49" fillId="8" borderId="46" xfId="0" applyFont="1" applyFill="1" applyBorder="1" applyAlignment="1" applyProtection="1">
      <alignment vertical="center"/>
      <protection/>
    </xf>
    <xf numFmtId="0" fontId="49" fillId="8" borderId="50" xfId="0" applyFont="1" applyFill="1" applyBorder="1" applyAlignment="1" applyProtection="1">
      <alignment horizontal="center" vertical="center"/>
      <protection/>
    </xf>
    <xf numFmtId="0" fontId="48" fillId="8" borderId="10" xfId="0" applyFont="1" applyFill="1" applyBorder="1" applyAlignment="1" applyProtection="1">
      <alignment horizontal="center" vertical="center"/>
      <protection/>
    </xf>
    <xf numFmtId="0" fontId="10" fillId="8" borderId="51" xfId="0" applyFont="1" applyFill="1" applyBorder="1" applyAlignment="1" applyProtection="1">
      <alignment horizontal="center" vertical="center"/>
      <protection/>
    </xf>
    <xf numFmtId="0" fontId="11" fillId="26" borderId="18" xfId="0" applyFont="1" applyFill="1" applyBorder="1" applyAlignment="1" applyProtection="1">
      <alignment horizontal="center" vertical="center"/>
      <protection/>
    </xf>
    <xf numFmtId="0" fontId="55" fillId="24" borderId="52" xfId="0" applyFont="1" applyFill="1" applyBorder="1" applyAlignment="1" applyProtection="1" quotePrefix="1">
      <alignment horizontal="right" vertical="center"/>
      <protection/>
    </xf>
    <xf numFmtId="0" fontId="51" fillId="24" borderId="0" xfId="0" applyFont="1" applyFill="1" applyBorder="1" applyAlignment="1" applyProtection="1">
      <alignment horizontal="center" vertical="center"/>
      <protection/>
    </xf>
    <xf numFmtId="0" fontId="36" fillId="20" borderId="17" xfId="0" applyNumberFormat="1" applyFont="1" applyFill="1" applyBorder="1" applyAlignment="1" applyProtection="1">
      <alignment horizontal="center" vertical="center"/>
      <protection/>
    </xf>
    <xf numFmtId="0" fontId="41" fillId="20" borderId="31" xfId="0" applyFont="1" applyFill="1" applyBorder="1" applyAlignment="1" applyProtection="1">
      <alignment vertical="center"/>
      <protection/>
    </xf>
    <xf numFmtId="0" fontId="41" fillId="20" borderId="32" xfId="0" applyFont="1" applyFill="1" applyBorder="1" applyAlignment="1" applyProtection="1">
      <alignment horizontal="center" vertical="center"/>
      <protection/>
    </xf>
    <xf numFmtId="0" fontId="41" fillId="20" borderId="32" xfId="0" applyFont="1" applyFill="1" applyBorder="1" applyAlignment="1" applyProtection="1">
      <alignment horizontal="right" vertical="center"/>
      <protection/>
    </xf>
    <xf numFmtId="0" fontId="41" fillId="20" borderId="32" xfId="0" applyFont="1" applyFill="1" applyBorder="1" applyAlignment="1" applyProtection="1">
      <alignment horizontal="left" vertical="center"/>
      <protection/>
    </xf>
    <xf numFmtId="0" fontId="44" fillId="20" borderId="32" xfId="0" applyFont="1" applyFill="1" applyBorder="1" applyAlignment="1" applyProtection="1">
      <alignment vertical="center"/>
      <protection/>
    </xf>
    <xf numFmtId="0" fontId="44" fillId="20" borderId="32" xfId="0" applyFont="1" applyFill="1" applyBorder="1" applyAlignment="1" applyProtection="1">
      <alignment horizontal="center" vertical="center"/>
      <protection/>
    </xf>
    <xf numFmtId="0" fontId="44" fillId="20" borderId="32" xfId="0" applyFont="1" applyFill="1" applyBorder="1" applyAlignment="1" applyProtection="1">
      <alignment horizontal="left" vertical="center"/>
      <protection/>
    </xf>
    <xf numFmtId="0" fontId="41" fillId="20" borderId="32" xfId="0" applyFont="1" applyFill="1" applyBorder="1" applyAlignment="1" applyProtection="1">
      <alignment vertical="center"/>
      <protection/>
    </xf>
    <xf numFmtId="0" fontId="41" fillId="20" borderId="49" xfId="0" applyFont="1" applyFill="1" applyBorder="1" applyAlignment="1" applyProtection="1">
      <alignment vertical="center"/>
      <protection/>
    </xf>
    <xf numFmtId="0" fontId="41" fillId="0" borderId="0" xfId="0" applyFont="1" applyAlignment="1" applyProtection="1">
      <alignment vertical="center"/>
      <protection/>
    </xf>
    <xf numFmtId="0" fontId="41" fillId="20" borderId="53" xfId="0" applyFont="1" applyFill="1" applyBorder="1" applyAlignment="1" applyProtection="1">
      <alignment vertical="center"/>
      <protection/>
    </xf>
    <xf numFmtId="0" fontId="41" fillId="24" borderId="18" xfId="0" applyFont="1" applyFill="1" applyBorder="1" applyAlignment="1" applyProtection="1">
      <alignment horizontal="center" vertical="center"/>
      <protection/>
    </xf>
    <xf numFmtId="0" fontId="44" fillId="24" borderId="18" xfId="0" applyFont="1" applyFill="1" applyBorder="1" applyAlignment="1" applyProtection="1">
      <alignment horizontal="center" vertical="center"/>
      <protection/>
    </xf>
    <xf numFmtId="0" fontId="41" fillId="24" borderId="18" xfId="0" applyFont="1" applyFill="1" applyBorder="1" applyAlignment="1" applyProtection="1">
      <alignment horizontal="left" vertical="center"/>
      <protection/>
    </xf>
    <xf numFmtId="0" fontId="44" fillId="24" borderId="18" xfId="0" applyFont="1" applyFill="1" applyBorder="1" applyAlignment="1" applyProtection="1">
      <alignment vertical="center"/>
      <protection/>
    </xf>
    <xf numFmtId="0" fontId="44" fillId="24" borderId="18" xfId="0" applyFont="1" applyFill="1" applyBorder="1" applyAlignment="1" applyProtection="1">
      <alignment horizontal="left" vertical="center"/>
      <protection/>
    </xf>
    <xf numFmtId="0" fontId="44" fillId="24" borderId="16" xfId="0" applyFont="1" applyFill="1" applyBorder="1" applyAlignment="1" applyProtection="1">
      <alignment horizontal="left" vertical="center"/>
      <protection/>
    </xf>
    <xf numFmtId="0" fontId="41" fillId="20" borderId="54" xfId="0" applyFont="1" applyFill="1" applyBorder="1" applyAlignment="1" applyProtection="1">
      <alignment vertical="center"/>
      <protection/>
    </xf>
    <xf numFmtId="0" fontId="41" fillId="20" borderId="0" xfId="0" applyFont="1" applyFill="1" applyBorder="1" applyAlignment="1" applyProtection="1">
      <alignment vertical="center"/>
      <protection/>
    </xf>
    <xf numFmtId="0" fontId="41" fillId="20" borderId="55" xfId="0" applyFont="1" applyFill="1" applyBorder="1" applyAlignment="1" applyProtection="1">
      <alignment vertical="center"/>
      <protection/>
    </xf>
    <xf numFmtId="0" fontId="11" fillId="24" borderId="16" xfId="0" applyFont="1" applyFill="1" applyBorder="1" applyAlignment="1" applyProtection="1">
      <alignment horizontal="center" vertical="center"/>
      <protection/>
    </xf>
    <xf numFmtId="0" fontId="41" fillId="24" borderId="0" xfId="0" applyFont="1" applyFill="1" applyAlignment="1" applyProtection="1">
      <alignment horizontal="right" vertical="center"/>
      <protection/>
    </xf>
    <xf numFmtId="0" fontId="41" fillId="24" borderId="0" xfId="0" applyFont="1" applyFill="1" applyAlignment="1" applyProtection="1">
      <alignment horizontal="center" vertical="center"/>
      <protection/>
    </xf>
    <xf numFmtId="0" fontId="44" fillId="24" borderId="0" xfId="0" applyFont="1" applyFill="1" applyAlignment="1" applyProtection="1">
      <alignment vertical="center"/>
      <protection/>
    </xf>
    <xf numFmtId="0" fontId="44" fillId="24" borderId="0" xfId="0" applyFont="1" applyFill="1" applyAlignment="1" applyProtection="1">
      <alignment horizontal="left" vertical="center"/>
      <protection/>
    </xf>
    <xf numFmtId="0" fontId="41" fillId="20" borderId="52" xfId="0" applyFont="1" applyFill="1" applyBorder="1" applyAlignment="1" applyProtection="1">
      <alignment vertical="center"/>
      <protection/>
    </xf>
    <xf numFmtId="0" fontId="41" fillId="20" borderId="43" xfId="0" applyFont="1" applyFill="1" applyBorder="1" applyAlignment="1" applyProtection="1">
      <alignment vertical="center"/>
      <protection/>
    </xf>
    <xf numFmtId="0" fontId="41" fillId="20" borderId="43" xfId="0" applyFont="1" applyFill="1" applyBorder="1" applyAlignment="1" applyProtection="1">
      <alignment horizontal="center" vertical="center"/>
      <protection/>
    </xf>
    <xf numFmtId="0" fontId="44" fillId="20" borderId="43" xfId="0" applyFont="1" applyFill="1" applyBorder="1" applyAlignment="1" applyProtection="1">
      <alignment vertical="center"/>
      <protection/>
    </xf>
    <xf numFmtId="0" fontId="44" fillId="20" borderId="43" xfId="0" applyFont="1" applyFill="1" applyBorder="1" applyAlignment="1" applyProtection="1">
      <alignment horizontal="center" vertical="center"/>
      <protection/>
    </xf>
    <xf numFmtId="0" fontId="44" fillId="20" borderId="43" xfId="0" applyFont="1" applyFill="1" applyBorder="1" applyAlignment="1" applyProtection="1">
      <alignment horizontal="left" vertical="center"/>
      <protection/>
    </xf>
    <xf numFmtId="0" fontId="41" fillId="20" borderId="33" xfId="0" applyFont="1" applyFill="1" applyBorder="1" applyAlignment="1" applyProtection="1">
      <alignment vertical="center"/>
      <protection/>
    </xf>
    <xf numFmtId="0" fontId="41" fillId="20" borderId="18" xfId="0" applyFont="1" applyFill="1" applyBorder="1" applyAlignment="1" applyProtection="1">
      <alignment horizontal="center" vertical="center"/>
      <protection/>
    </xf>
    <xf numFmtId="0" fontId="41" fillId="20" borderId="18" xfId="0" applyFont="1" applyFill="1" applyBorder="1" applyAlignment="1" applyProtection="1">
      <alignment horizontal="right" vertical="center"/>
      <protection/>
    </xf>
    <xf numFmtId="0" fontId="41" fillId="20" borderId="18" xfId="0" applyFont="1" applyFill="1" applyBorder="1" applyAlignment="1" applyProtection="1">
      <alignment horizontal="left" vertical="center"/>
      <protection/>
    </xf>
    <xf numFmtId="0" fontId="44" fillId="20" borderId="18" xfId="0" applyFont="1" applyFill="1" applyBorder="1" applyAlignment="1" applyProtection="1">
      <alignment vertical="center"/>
      <protection/>
    </xf>
    <xf numFmtId="0" fontId="44" fillId="20" borderId="18" xfId="0" applyFont="1" applyFill="1" applyBorder="1" applyAlignment="1" applyProtection="1">
      <alignment horizontal="center" vertical="center"/>
      <protection/>
    </xf>
    <xf numFmtId="0" fontId="44" fillId="20" borderId="18" xfId="0" applyFont="1" applyFill="1" applyBorder="1" applyAlignment="1" applyProtection="1">
      <alignment horizontal="left" vertical="center"/>
      <protection/>
    </xf>
    <xf numFmtId="0" fontId="41" fillId="0" borderId="0" xfId="0" applyFont="1" applyBorder="1" applyAlignment="1" applyProtection="1">
      <alignment vertical="center"/>
      <protection/>
    </xf>
    <xf numFmtId="0" fontId="41" fillId="0" borderId="0" xfId="0" applyFont="1" applyFill="1" applyBorder="1" applyAlignment="1" applyProtection="1">
      <alignment vertical="center"/>
      <protection/>
    </xf>
    <xf numFmtId="20" fontId="41" fillId="20" borderId="43" xfId="0" applyNumberFormat="1" applyFont="1" applyFill="1" applyBorder="1" applyAlignment="1" applyProtection="1">
      <alignment horizontal="center" vertical="center"/>
      <protection/>
    </xf>
    <xf numFmtId="1" fontId="41" fillId="20" borderId="43" xfId="0" applyNumberFormat="1" applyFont="1" applyFill="1" applyBorder="1" applyAlignment="1" applyProtection="1">
      <alignment horizontal="center" vertical="center"/>
      <protection/>
    </xf>
    <xf numFmtId="1" fontId="44" fillId="20" borderId="43" xfId="0" applyNumberFormat="1" applyFont="1" applyFill="1" applyBorder="1" applyAlignment="1" applyProtection="1">
      <alignment vertical="center"/>
      <protection/>
    </xf>
    <xf numFmtId="1" fontId="44" fillId="20" borderId="43" xfId="0" applyNumberFormat="1" applyFont="1" applyFill="1" applyBorder="1" applyAlignment="1" applyProtection="1">
      <alignment horizontal="center" vertical="center"/>
      <protection/>
    </xf>
    <xf numFmtId="1" fontId="44" fillId="20" borderId="43" xfId="0" applyNumberFormat="1" applyFont="1" applyFill="1" applyBorder="1" applyAlignment="1" applyProtection="1">
      <alignment horizontal="left" vertical="center"/>
      <protection/>
    </xf>
    <xf numFmtId="20" fontId="44" fillId="20" borderId="43" xfId="0" applyNumberFormat="1" applyFont="1" applyFill="1" applyBorder="1" applyAlignment="1" applyProtection="1">
      <alignment vertical="center"/>
      <protection/>
    </xf>
    <xf numFmtId="20" fontId="44" fillId="20" borderId="43" xfId="0" applyNumberFormat="1" applyFont="1" applyFill="1" applyBorder="1" applyAlignment="1" applyProtection="1">
      <alignment horizontal="center" vertical="center"/>
      <protection/>
    </xf>
    <xf numFmtId="20" fontId="44" fillId="20" borderId="43" xfId="0" applyNumberFormat="1" applyFont="1" applyFill="1" applyBorder="1" applyAlignment="1" applyProtection="1">
      <alignment horizontal="left" vertical="center"/>
      <protection/>
    </xf>
    <xf numFmtId="0" fontId="44" fillId="24" borderId="0" xfId="0" applyFont="1" applyFill="1" applyAlignment="1" applyProtection="1">
      <alignment horizontal="center" vertical="center"/>
      <protection/>
    </xf>
    <xf numFmtId="0" fontId="41" fillId="24" borderId="0" xfId="0" applyFont="1" applyFill="1" applyAlignment="1" applyProtection="1">
      <alignment vertical="center"/>
      <protection/>
    </xf>
    <xf numFmtId="0" fontId="41" fillId="0" borderId="0" xfId="0" applyFont="1" applyFill="1" applyAlignment="1" applyProtection="1">
      <alignment vertical="center"/>
      <protection/>
    </xf>
    <xf numFmtId="0" fontId="41" fillId="24" borderId="0" xfId="0" applyFont="1" applyFill="1" applyAlignment="1" applyProtection="1">
      <alignment horizontal="left" vertical="center"/>
      <protection/>
    </xf>
    <xf numFmtId="20" fontId="35" fillId="24" borderId="0" xfId="0" applyNumberFormat="1" applyFont="1" applyFill="1" applyAlignment="1" applyProtection="1">
      <alignment horizontal="center" vertical="center"/>
      <protection/>
    </xf>
    <xf numFmtId="0" fontId="41" fillId="0" borderId="0" xfId="0" applyFont="1" applyAlignment="1" applyProtection="1">
      <alignment horizontal="center" vertical="center"/>
      <protection/>
    </xf>
    <xf numFmtId="0" fontId="41" fillId="0" borderId="0" xfId="0" applyFont="1" applyAlignment="1" applyProtection="1">
      <alignment horizontal="right" vertical="center"/>
      <protection/>
    </xf>
    <xf numFmtId="0" fontId="41" fillId="0" borderId="0" xfId="0" applyFont="1" applyAlignment="1" applyProtection="1">
      <alignment horizontal="left" vertical="center"/>
      <protection/>
    </xf>
    <xf numFmtId="0" fontId="44" fillId="0" borderId="0" xfId="0" applyFont="1" applyAlignment="1" applyProtection="1">
      <alignment vertical="center"/>
      <protection/>
    </xf>
    <xf numFmtId="0" fontId="44" fillId="0" borderId="0" xfId="0" applyFont="1" applyAlignment="1" applyProtection="1">
      <alignment horizontal="center" vertical="center"/>
      <protection/>
    </xf>
    <xf numFmtId="0" fontId="44" fillId="0" borderId="0" xfId="0" applyFont="1" applyFill="1" applyAlignment="1" applyProtection="1">
      <alignment horizontal="left" vertical="center"/>
      <protection/>
    </xf>
    <xf numFmtId="0" fontId="44" fillId="0" borderId="0" xfId="0" applyFont="1" applyFill="1" applyAlignment="1" applyProtection="1">
      <alignment horizontal="center" vertical="center"/>
      <protection/>
    </xf>
    <xf numFmtId="0" fontId="41" fillId="0" borderId="0" xfId="0" applyFont="1" applyFill="1" applyAlignment="1" applyProtection="1">
      <alignment horizontal="center" vertical="center"/>
      <protection/>
    </xf>
    <xf numFmtId="0" fontId="44" fillId="0" borderId="0" xfId="0" applyFont="1" applyFill="1" applyAlignment="1" applyProtection="1">
      <alignment vertical="center"/>
      <protection/>
    </xf>
    <xf numFmtId="0" fontId="44" fillId="0" borderId="0" xfId="0" applyFont="1" applyAlignment="1" applyProtection="1">
      <alignment horizontal="left" vertical="center"/>
      <protection/>
    </xf>
    <xf numFmtId="0" fontId="51" fillId="24" borderId="0" xfId="0" applyFont="1" applyFill="1" applyAlignment="1" applyProtection="1">
      <alignment horizontal="left" vertical="center"/>
      <protection/>
    </xf>
    <xf numFmtId="0" fontId="55" fillId="24" borderId="43" xfId="0" applyFont="1" applyFill="1" applyBorder="1" applyAlignment="1" applyProtection="1" quotePrefix="1">
      <alignment vertical="center"/>
      <protection/>
    </xf>
    <xf numFmtId="0" fontId="49" fillId="21" borderId="45" xfId="0" applyFont="1" applyFill="1" applyBorder="1" applyAlignment="1" applyProtection="1">
      <alignment horizontal="center" vertical="center"/>
      <protection/>
    </xf>
    <xf numFmtId="0" fontId="3" fillId="21" borderId="46" xfId="0" applyFont="1" applyFill="1" applyBorder="1" applyAlignment="1" applyProtection="1">
      <alignment horizontal="center" vertical="center"/>
      <protection/>
    </xf>
    <xf numFmtId="0" fontId="49" fillId="21" borderId="44" xfId="0" applyFont="1" applyFill="1" applyBorder="1" applyAlignment="1" applyProtection="1">
      <alignment horizontal="center" vertical="center"/>
      <protection/>
    </xf>
    <xf numFmtId="0" fontId="13" fillId="24" borderId="16" xfId="0" applyFont="1" applyFill="1" applyBorder="1" applyAlignment="1" applyProtection="1">
      <alignment horizontal="center" vertical="center"/>
      <protection/>
    </xf>
    <xf numFmtId="0" fontId="13" fillId="24" borderId="49" xfId="0" applyFont="1" applyFill="1" applyBorder="1" applyAlignment="1" applyProtection="1">
      <alignment horizontal="center" vertical="center"/>
      <protection/>
    </xf>
    <xf numFmtId="0" fontId="11" fillId="24" borderId="49" xfId="0" applyFont="1" applyFill="1" applyBorder="1" applyAlignment="1" applyProtection="1">
      <alignment horizontal="center" vertical="center"/>
      <protection/>
    </xf>
    <xf numFmtId="0" fontId="3" fillId="24" borderId="56" xfId="0" applyFont="1" applyFill="1" applyBorder="1" applyAlignment="1" applyProtection="1">
      <alignment horizontal="center" vertical="center"/>
      <protection/>
    </xf>
    <xf numFmtId="0" fontId="5" fillId="27" borderId="57" xfId="0" applyFont="1" applyFill="1" applyBorder="1" applyAlignment="1" applyProtection="1">
      <alignment vertical="center" textRotation="90"/>
      <protection/>
    </xf>
    <xf numFmtId="0" fontId="5" fillId="27" borderId="56" xfId="0" applyFont="1" applyFill="1" applyBorder="1" applyAlignment="1" applyProtection="1">
      <alignment vertical="center" textRotation="90"/>
      <protection/>
    </xf>
    <xf numFmtId="0" fontId="8" fillId="20" borderId="21" xfId="0" applyFont="1" applyFill="1" applyBorder="1" applyAlignment="1" applyProtection="1">
      <alignment horizontal="center" vertical="center"/>
      <protection/>
    </xf>
    <xf numFmtId="0" fontId="8" fillId="20" borderId="22" xfId="0" applyFont="1" applyFill="1" applyBorder="1" applyAlignment="1" applyProtection="1">
      <alignment horizontal="center" vertical="center"/>
      <protection/>
    </xf>
    <xf numFmtId="0" fontId="8" fillId="20" borderId="23" xfId="0" applyFont="1" applyFill="1" applyBorder="1" applyAlignment="1" applyProtection="1">
      <alignment horizontal="center" vertical="center"/>
      <protection/>
    </xf>
    <xf numFmtId="0" fontId="5" fillId="27" borderId="58" xfId="0" applyFont="1" applyFill="1" applyBorder="1" applyAlignment="1" applyProtection="1">
      <alignment vertical="center" textRotation="90"/>
      <protection/>
    </xf>
    <xf numFmtId="0" fontId="5" fillId="26" borderId="41" xfId="0" applyFont="1" applyFill="1" applyBorder="1" applyAlignment="1" applyProtection="1">
      <alignment horizontal="center" vertical="center"/>
      <protection/>
    </xf>
    <xf numFmtId="0" fontId="5" fillId="25" borderId="41" xfId="0" applyFont="1" applyFill="1" applyBorder="1" applyAlignment="1" applyProtection="1">
      <alignment horizontal="center" vertical="center"/>
      <protection/>
    </xf>
    <xf numFmtId="0" fontId="4" fillId="24" borderId="18" xfId="0" applyFont="1" applyFill="1" applyBorder="1" applyAlignment="1" applyProtection="1">
      <alignment vertical="center"/>
      <protection/>
    </xf>
    <xf numFmtId="0" fontId="4" fillId="24" borderId="16" xfId="0" applyFont="1" applyFill="1" applyBorder="1" applyAlignment="1" applyProtection="1">
      <alignment vertical="center"/>
      <protection/>
    </xf>
    <xf numFmtId="0" fontId="4" fillId="24" borderId="52" xfId="0" applyFont="1" applyFill="1" applyBorder="1" applyAlignment="1" applyProtection="1">
      <alignment horizontal="center" vertical="center"/>
      <protection/>
    </xf>
    <xf numFmtId="0" fontId="4" fillId="26" borderId="41" xfId="0" applyFont="1" applyFill="1" applyBorder="1" applyAlignment="1" applyProtection="1">
      <alignment vertical="center"/>
      <protection/>
    </xf>
    <xf numFmtId="0" fontId="4" fillId="26" borderId="27" xfId="0" applyFont="1" applyFill="1" applyBorder="1" applyAlignment="1" applyProtection="1">
      <alignment vertical="center"/>
      <protection/>
    </xf>
    <xf numFmtId="0" fontId="8" fillId="24" borderId="59" xfId="0" applyFont="1" applyFill="1" applyBorder="1" applyAlignment="1" applyProtection="1">
      <alignment horizontal="center" vertical="center"/>
      <protection/>
    </xf>
    <xf numFmtId="0" fontId="4" fillId="24" borderId="22" xfId="0" applyFont="1" applyFill="1" applyBorder="1" applyAlignment="1" applyProtection="1">
      <alignment vertical="center"/>
      <protection/>
    </xf>
    <xf numFmtId="0" fontId="4" fillId="24" borderId="23" xfId="0" applyFont="1" applyFill="1" applyBorder="1" applyAlignment="1" applyProtection="1">
      <alignment vertical="center"/>
      <protection/>
    </xf>
    <xf numFmtId="0" fontId="8" fillId="20" borderId="60" xfId="0" applyFont="1" applyFill="1" applyBorder="1" applyAlignment="1" applyProtection="1">
      <alignment horizontal="center" vertical="center"/>
      <protection/>
    </xf>
    <xf numFmtId="0" fontId="4" fillId="25" borderId="41" xfId="0" applyFont="1" applyFill="1" applyBorder="1" applyAlignment="1" applyProtection="1">
      <alignment vertical="center"/>
      <protection/>
    </xf>
    <xf numFmtId="0" fontId="4" fillId="25" borderId="27" xfId="0" applyFont="1" applyFill="1" applyBorder="1" applyAlignment="1" applyProtection="1">
      <alignment vertical="center"/>
      <protection/>
    </xf>
    <xf numFmtId="0" fontId="51" fillId="24" borderId="61" xfId="0" applyFont="1" applyFill="1" applyBorder="1" applyAlignment="1" applyProtection="1">
      <alignment horizontal="center" vertical="center"/>
      <protection/>
    </xf>
    <xf numFmtId="0" fontId="51" fillId="24" borderId="40" xfId="0" applyFont="1" applyFill="1" applyBorder="1" applyAlignment="1" applyProtection="1">
      <alignment horizontal="center" vertical="center"/>
      <protection/>
    </xf>
    <xf numFmtId="0" fontId="55" fillId="24" borderId="0" xfId="0" applyFont="1" applyFill="1" applyBorder="1" applyAlignment="1" applyProtection="1" quotePrefix="1">
      <alignment horizontal="left" vertical="center"/>
      <protection/>
    </xf>
    <xf numFmtId="0" fontId="8" fillId="26" borderId="57" xfId="0" applyFont="1" applyFill="1" applyBorder="1" applyAlignment="1" applyProtection="1">
      <alignment vertical="center" textRotation="90"/>
      <protection/>
    </xf>
    <xf numFmtId="0" fontId="5" fillId="21" borderId="41" xfId="0" applyFont="1" applyFill="1" applyBorder="1" applyAlignment="1" applyProtection="1">
      <alignment horizontal="center" vertical="center"/>
      <protection/>
    </xf>
    <xf numFmtId="0" fontId="4" fillId="24" borderId="18" xfId="0" applyFont="1" applyFill="1" applyBorder="1" applyAlignment="1" applyProtection="1">
      <alignment horizontal="center" vertical="center"/>
      <protection/>
    </xf>
    <xf numFmtId="0" fontId="4" fillId="24" borderId="22" xfId="0" applyFont="1" applyFill="1" applyBorder="1" applyAlignment="1" applyProtection="1">
      <alignment horizontal="center" vertical="center"/>
      <protection/>
    </xf>
    <xf numFmtId="0" fontId="4" fillId="24" borderId="62" xfId="0" applyFont="1" applyFill="1" applyBorder="1" applyAlignment="1" applyProtection="1">
      <alignment horizontal="center" vertical="center"/>
      <protection/>
    </xf>
    <xf numFmtId="0" fontId="4" fillId="24" borderId="16" xfId="0" applyFont="1" applyFill="1" applyBorder="1" applyAlignment="1" applyProtection="1">
      <alignment horizontal="center" vertical="center"/>
      <protection/>
    </xf>
    <xf numFmtId="0" fontId="4" fillId="24" borderId="55" xfId="0" applyFont="1" applyFill="1" applyBorder="1" applyAlignment="1" applyProtection="1">
      <alignment horizontal="center" vertical="center"/>
      <protection/>
    </xf>
    <xf numFmtId="0" fontId="4" fillId="24" borderId="23" xfId="0" applyFont="1" applyFill="1" applyBorder="1" applyAlignment="1" applyProtection="1">
      <alignment horizontal="center" vertical="center"/>
      <protection/>
    </xf>
    <xf numFmtId="0" fontId="8" fillId="21" borderId="57" xfId="0" applyFont="1" applyFill="1" applyBorder="1" applyAlignment="1" applyProtection="1">
      <alignment vertical="center" textRotation="90"/>
      <protection/>
    </xf>
    <xf numFmtId="0" fontId="8" fillId="21" borderId="56" xfId="0" applyFont="1" applyFill="1" applyBorder="1" applyAlignment="1" applyProtection="1">
      <alignment vertical="center" textRotation="90"/>
      <protection/>
    </xf>
    <xf numFmtId="0" fontId="8" fillId="21" borderId="58" xfId="0" applyFont="1" applyFill="1" applyBorder="1" applyAlignment="1" applyProtection="1">
      <alignment vertical="center" textRotation="90"/>
      <protection/>
    </xf>
    <xf numFmtId="0" fontId="5" fillId="27" borderId="27" xfId="0" applyFont="1" applyFill="1" applyBorder="1" applyAlignment="1" applyProtection="1">
      <alignment horizontal="center" vertical="center"/>
      <protection/>
    </xf>
    <xf numFmtId="1" fontId="46" fillId="24" borderId="0" xfId="0" applyNumberFormat="1" applyFont="1" applyFill="1" applyBorder="1" applyAlignment="1" applyProtection="1">
      <alignment horizontal="center" vertical="center"/>
      <protection/>
    </xf>
    <xf numFmtId="1" fontId="11" fillId="0" borderId="0" xfId="0" applyNumberFormat="1" applyFont="1" applyBorder="1" applyAlignment="1" applyProtection="1">
      <alignment horizontal="center" vertical="center"/>
      <protection/>
    </xf>
    <xf numFmtId="0" fontId="8" fillId="24" borderId="0" xfId="0" applyFont="1" applyFill="1" applyBorder="1" applyAlignment="1" applyProtection="1">
      <alignment vertical="center" textRotation="90"/>
      <protection/>
    </xf>
    <xf numFmtId="0" fontId="4" fillId="26" borderId="41" xfId="0" applyFont="1" applyFill="1" applyBorder="1" applyAlignment="1" applyProtection="1">
      <alignment horizontal="center" vertical="center"/>
      <protection/>
    </xf>
    <xf numFmtId="0" fontId="4" fillId="25" borderId="41" xfId="0" applyFont="1" applyFill="1" applyBorder="1" applyAlignment="1" applyProtection="1">
      <alignment horizontal="center" vertical="center"/>
      <protection/>
    </xf>
    <xf numFmtId="0" fontId="4" fillId="24" borderId="30" xfId="0" applyFont="1" applyFill="1" applyBorder="1" applyAlignment="1" applyProtection="1">
      <alignment horizontal="center" vertical="center"/>
      <protection/>
    </xf>
    <xf numFmtId="0" fontId="4" fillId="24" borderId="63" xfId="0" applyFont="1" applyFill="1" applyBorder="1" applyAlignment="1" applyProtection="1">
      <alignment horizontal="center" vertical="center"/>
      <protection/>
    </xf>
    <xf numFmtId="1" fontId="42" fillId="20" borderId="18" xfId="0" applyNumberFormat="1" applyFont="1" applyFill="1" applyBorder="1" applyAlignment="1" applyProtection="1">
      <alignment horizontal="center" vertical="center"/>
      <protection/>
    </xf>
    <xf numFmtId="0" fontId="8" fillId="21" borderId="17" xfId="0" applyFont="1" applyFill="1" applyBorder="1" applyAlignment="1" applyProtection="1">
      <alignment horizontal="center" vertical="center"/>
      <protection/>
    </xf>
    <xf numFmtId="0" fontId="8" fillId="21" borderId="18" xfId="0" applyFont="1" applyFill="1" applyBorder="1" applyAlignment="1" applyProtection="1">
      <alignment horizontal="center" vertical="center"/>
      <protection/>
    </xf>
    <xf numFmtId="0" fontId="8" fillId="21" borderId="16" xfId="0" applyFont="1" applyFill="1" applyBorder="1" applyAlignment="1" applyProtection="1">
      <alignment horizontal="center" vertical="center"/>
      <protection/>
    </xf>
    <xf numFmtId="0" fontId="8" fillId="21" borderId="21" xfId="0" applyFont="1" applyFill="1" applyBorder="1" applyAlignment="1" applyProtection="1">
      <alignment horizontal="center" vertical="center"/>
      <protection/>
    </xf>
    <xf numFmtId="0" fontId="8" fillId="21" borderId="22" xfId="0" applyFont="1" applyFill="1" applyBorder="1" applyAlignment="1" applyProtection="1">
      <alignment horizontal="center" vertical="center"/>
      <protection/>
    </xf>
    <xf numFmtId="0" fontId="8" fillId="21" borderId="23" xfId="0" applyFont="1" applyFill="1" applyBorder="1" applyAlignment="1" applyProtection="1">
      <alignment horizontal="center" vertical="center"/>
      <protection/>
    </xf>
    <xf numFmtId="0" fontId="58" fillId="24" borderId="0" xfId="0" applyFont="1" applyFill="1" applyAlignment="1" applyProtection="1">
      <alignment vertical="center"/>
      <protection/>
    </xf>
    <xf numFmtId="0" fontId="48" fillId="24" borderId="0" xfId="0" applyFont="1" applyFill="1" applyAlignment="1" applyProtection="1">
      <alignment vertical="center"/>
      <protection/>
    </xf>
    <xf numFmtId="0" fontId="11" fillId="26" borderId="0" xfId="0" applyFont="1" applyFill="1" applyBorder="1" applyAlignment="1" applyProtection="1">
      <alignment horizontal="center" vertical="center"/>
      <protection/>
    </xf>
    <xf numFmtId="0" fontId="8" fillId="24" borderId="45" xfId="0" applyFont="1" applyFill="1" applyBorder="1" applyAlignment="1" applyProtection="1">
      <alignment horizontal="center" vertical="center"/>
      <protection/>
    </xf>
    <xf numFmtId="0" fontId="15" fillId="24" borderId="0" xfId="0" applyFont="1" applyFill="1" applyAlignment="1" applyProtection="1">
      <alignment vertical="center"/>
      <protection/>
    </xf>
    <xf numFmtId="0" fontId="4" fillId="24" borderId="43" xfId="0" applyFont="1" applyFill="1" applyBorder="1" applyAlignment="1" applyProtection="1">
      <alignment horizontal="center" vertical="center"/>
      <protection/>
    </xf>
    <xf numFmtId="0" fontId="4" fillId="0" borderId="0" xfId="0" applyFont="1" applyAlignment="1" applyProtection="1">
      <alignment horizontal="center" vertical="center"/>
      <protection/>
    </xf>
    <xf numFmtId="0" fontId="4" fillId="0" borderId="0" xfId="0" applyFont="1" applyBorder="1" applyAlignment="1" applyProtection="1">
      <alignment horizontal="center" vertical="center"/>
      <protection/>
    </xf>
    <xf numFmtId="0" fontId="13" fillId="26" borderId="0" xfId="0" applyFont="1" applyFill="1" applyBorder="1" applyAlignment="1" applyProtection="1">
      <alignment horizontal="center" vertical="center"/>
      <protection/>
    </xf>
    <xf numFmtId="0" fontId="13" fillId="26" borderId="54" xfId="0" applyFont="1" applyFill="1" applyBorder="1" applyAlignment="1" applyProtection="1">
      <alignment horizontal="center" vertical="center"/>
      <protection/>
    </xf>
    <xf numFmtId="0" fontId="13" fillId="26" borderId="55" xfId="0" applyFont="1" applyFill="1" applyBorder="1" applyAlignment="1" applyProtection="1">
      <alignment horizontal="center" vertical="center"/>
      <protection/>
    </xf>
    <xf numFmtId="0" fontId="13" fillId="26" borderId="43" xfId="0" applyFont="1" applyFill="1" applyBorder="1" applyAlignment="1" applyProtection="1">
      <alignment horizontal="center" vertical="center"/>
      <protection/>
    </xf>
    <xf numFmtId="0" fontId="13" fillId="26" borderId="33" xfId="0" applyFont="1" applyFill="1" applyBorder="1" applyAlignment="1" applyProtection="1">
      <alignment horizontal="center" vertical="center"/>
      <protection/>
    </xf>
    <xf numFmtId="0" fontId="11" fillId="26" borderId="43" xfId="0" applyFont="1" applyFill="1" applyBorder="1" applyAlignment="1" applyProtection="1">
      <alignment horizontal="center" vertical="center"/>
      <protection/>
    </xf>
    <xf numFmtId="0" fontId="11" fillId="26" borderId="33" xfId="0" applyFont="1" applyFill="1" applyBorder="1" applyAlignment="1" applyProtection="1">
      <alignment horizontal="center" vertical="center"/>
      <protection/>
    </xf>
    <xf numFmtId="0" fontId="11" fillId="25" borderId="52" xfId="0" applyFont="1" applyFill="1" applyBorder="1" applyAlignment="1" applyProtection="1">
      <alignment horizontal="center" vertical="center"/>
      <protection/>
    </xf>
    <xf numFmtId="0" fontId="11" fillId="25" borderId="43" xfId="0" applyFont="1" applyFill="1" applyBorder="1" applyAlignment="1" applyProtection="1">
      <alignment horizontal="center" vertical="center"/>
      <protection/>
    </xf>
    <xf numFmtId="0" fontId="11" fillId="25" borderId="33" xfId="0" applyFont="1" applyFill="1" applyBorder="1" applyAlignment="1" applyProtection="1">
      <alignment horizontal="center" vertical="center"/>
      <protection/>
    </xf>
    <xf numFmtId="0" fontId="13" fillId="25" borderId="43" xfId="0" applyFont="1" applyFill="1" applyBorder="1" applyAlignment="1" applyProtection="1">
      <alignment horizontal="center" vertical="center"/>
      <protection/>
    </xf>
    <xf numFmtId="0" fontId="11" fillId="25" borderId="64" xfId="0" applyFont="1" applyFill="1" applyBorder="1" applyAlignment="1" applyProtection="1">
      <alignment horizontal="center" vertical="center"/>
      <protection/>
    </xf>
    <xf numFmtId="0" fontId="4" fillId="20" borderId="54" xfId="0" applyFont="1" applyFill="1" applyBorder="1" applyAlignment="1" applyProtection="1">
      <alignment vertical="center"/>
      <protection/>
    </xf>
    <xf numFmtId="0" fontId="3" fillId="21" borderId="10"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12" fillId="4" borderId="18" xfId="0"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locked="0"/>
    </xf>
    <xf numFmtId="0" fontId="12" fillId="24" borderId="17" xfId="0" applyFont="1" applyFill="1" applyBorder="1" applyAlignment="1" applyProtection="1" quotePrefix="1">
      <alignment horizontal="right" vertical="center"/>
      <protection/>
    </xf>
    <xf numFmtId="0" fontId="12" fillId="24" borderId="18" xfId="0" applyFont="1" applyFill="1" applyBorder="1" applyAlignment="1" applyProtection="1" quotePrefix="1">
      <alignment horizontal="center" vertical="center"/>
      <protection/>
    </xf>
    <xf numFmtId="0" fontId="12" fillId="24" borderId="16" xfId="0" applyFont="1" applyFill="1" applyBorder="1" applyAlignment="1" applyProtection="1" quotePrefix="1">
      <alignment horizontal="left" vertical="center"/>
      <protection/>
    </xf>
    <xf numFmtId="0" fontId="4" fillId="20" borderId="0" xfId="0" applyFont="1" applyFill="1" applyBorder="1" applyAlignment="1" applyProtection="1">
      <alignment vertical="center"/>
      <protection/>
    </xf>
    <xf numFmtId="0" fontId="3" fillId="8" borderId="10" xfId="0" applyFont="1" applyFill="1" applyBorder="1" applyAlignment="1" applyProtection="1">
      <alignment horizontal="center" vertical="center"/>
      <protection/>
    </xf>
    <xf numFmtId="0" fontId="3" fillId="8" borderId="49" xfId="0" applyFont="1" applyFill="1" applyBorder="1" applyAlignment="1" applyProtection="1">
      <alignment horizontal="center" vertical="center"/>
      <protection/>
    </xf>
    <xf numFmtId="0" fontId="12" fillId="4" borderId="31" xfId="0" applyFont="1" applyFill="1" applyBorder="1" applyAlignment="1" applyProtection="1" quotePrefix="1">
      <alignment horizontal="center" vertical="center"/>
      <protection locked="0"/>
    </xf>
    <xf numFmtId="0" fontId="12" fillId="4" borderId="43" xfId="0" applyFont="1" applyFill="1" applyBorder="1" applyAlignment="1" applyProtection="1" quotePrefix="1">
      <alignment horizontal="center" vertical="center"/>
      <protection/>
    </xf>
    <xf numFmtId="0" fontId="12" fillId="4" borderId="16" xfId="0" applyFont="1" applyFill="1" applyBorder="1" applyAlignment="1" applyProtection="1" quotePrefix="1">
      <alignment horizontal="center" vertical="center"/>
      <protection locked="0"/>
    </xf>
    <xf numFmtId="0" fontId="12" fillId="24" borderId="31" xfId="0" applyFont="1" applyFill="1" applyBorder="1" applyAlignment="1" applyProtection="1" quotePrefix="1">
      <alignment horizontal="right" vertical="center"/>
      <protection/>
    </xf>
    <xf numFmtId="0" fontId="12" fillId="24" borderId="32" xfId="0" applyFont="1" applyFill="1" applyBorder="1" applyAlignment="1" applyProtection="1" quotePrefix="1">
      <alignment horizontal="right" vertical="center"/>
      <protection/>
    </xf>
    <xf numFmtId="0" fontId="12" fillId="24" borderId="49" xfId="0" applyFont="1" applyFill="1" applyBorder="1" applyAlignment="1" applyProtection="1" quotePrefix="1">
      <alignment horizontal="left" vertical="center"/>
      <protection/>
    </xf>
    <xf numFmtId="0" fontId="4" fillId="20" borderId="55" xfId="0" applyFont="1" applyFill="1" applyBorder="1" applyAlignment="1" applyProtection="1">
      <alignment vertical="center"/>
      <protection/>
    </xf>
    <xf numFmtId="0" fontId="4" fillId="21" borderId="65" xfId="0" applyFont="1" applyFill="1" applyBorder="1" applyAlignment="1" applyProtection="1">
      <alignment horizontal="center" vertical="center"/>
      <protection/>
    </xf>
    <xf numFmtId="0" fontId="3" fillId="8" borderId="16" xfId="0" applyFont="1" applyFill="1" applyBorder="1" applyAlignment="1" applyProtection="1">
      <alignment horizontal="center" vertical="center"/>
      <protection/>
    </xf>
    <xf numFmtId="0" fontId="12" fillId="4" borderId="49" xfId="0" applyFont="1" applyFill="1" applyBorder="1" applyAlignment="1" applyProtection="1" quotePrefix="1">
      <alignment horizontal="center" vertical="center"/>
      <protection locked="0"/>
    </xf>
    <xf numFmtId="0" fontId="12" fillId="4" borderId="18" xfId="0" applyFont="1" applyFill="1" applyBorder="1" applyAlignment="1" applyProtection="1" quotePrefix="1">
      <alignment horizontal="center" vertical="center"/>
      <protection locked="0"/>
    </xf>
    <xf numFmtId="0" fontId="4" fillId="21" borderId="28" xfId="0" applyFont="1" applyFill="1" applyBorder="1" applyAlignment="1" applyProtection="1">
      <alignment horizontal="center" vertical="center"/>
      <protection/>
    </xf>
    <xf numFmtId="0" fontId="12" fillId="4" borderId="17" xfId="0" applyFont="1" applyFill="1" applyBorder="1" applyAlignment="1" applyProtection="1">
      <alignment horizontal="center" vertical="center"/>
      <protection locked="0"/>
    </xf>
    <xf numFmtId="0" fontId="12" fillId="4" borderId="16" xfId="0" applyFont="1" applyFill="1" applyBorder="1" applyAlignment="1" applyProtection="1">
      <alignment horizontal="center" vertical="center"/>
      <protection locked="0"/>
    </xf>
    <xf numFmtId="0" fontId="12" fillId="24" borderId="18" xfId="0" applyFont="1" applyFill="1" applyBorder="1" applyAlignment="1" applyProtection="1" quotePrefix="1">
      <alignment horizontal="right" vertical="center"/>
      <protection/>
    </xf>
    <xf numFmtId="0" fontId="12" fillId="4" borderId="32" xfId="0" applyFont="1" applyFill="1" applyBorder="1" applyAlignment="1" applyProtection="1" quotePrefix="1">
      <alignment horizontal="center" vertical="center"/>
      <protection/>
    </xf>
    <xf numFmtId="0" fontId="12" fillId="24" borderId="32" xfId="0" applyFont="1" applyFill="1" applyBorder="1" applyAlignment="1" applyProtection="1" quotePrefix="1">
      <alignment horizontal="center" vertical="center"/>
      <protection/>
    </xf>
    <xf numFmtId="0" fontId="4" fillId="21" borderId="10" xfId="0" applyFont="1" applyFill="1" applyBorder="1" applyAlignment="1" applyProtection="1">
      <alignment horizontal="center" vertical="center"/>
      <protection/>
    </xf>
    <xf numFmtId="0" fontId="12" fillId="4" borderId="52" xfId="0" applyFont="1" applyFill="1" applyBorder="1" applyAlignment="1" applyProtection="1" quotePrefix="1">
      <alignment horizontal="center" vertical="center"/>
      <protection locked="0"/>
    </xf>
    <xf numFmtId="0" fontId="12" fillId="4" borderId="33" xfId="0" applyFont="1" applyFill="1" applyBorder="1" applyAlignment="1" applyProtection="1" quotePrefix="1">
      <alignment horizontal="center" vertical="center"/>
      <protection locked="0"/>
    </xf>
    <xf numFmtId="0" fontId="4" fillId="8" borderId="10" xfId="0" applyFont="1" applyFill="1" applyBorder="1" applyAlignment="1" applyProtection="1">
      <alignment horizontal="center" vertical="center"/>
      <protection/>
    </xf>
    <xf numFmtId="0" fontId="4" fillId="20" borderId="53" xfId="0" applyFont="1" applyFill="1" applyBorder="1" applyAlignment="1" applyProtection="1">
      <alignment vertical="center"/>
      <protection/>
    </xf>
    <xf numFmtId="0" fontId="6" fillId="24" borderId="18" xfId="0" applyFont="1" applyFill="1" applyBorder="1" applyAlignment="1" applyProtection="1">
      <alignment horizontal="left" vertical="center"/>
      <protection/>
    </xf>
    <xf numFmtId="0" fontId="4" fillId="24" borderId="18" xfId="0" applyFont="1" applyFill="1" applyBorder="1" applyAlignment="1" applyProtection="1">
      <alignment horizontal="left" vertical="center"/>
      <protection/>
    </xf>
    <xf numFmtId="0" fontId="6" fillId="24" borderId="18" xfId="0" applyFont="1" applyFill="1" applyBorder="1" applyAlignment="1" applyProtection="1">
      <alignment vertical="center"/>
      <protection/>
    </xf>
    <xf numFmtId="0" fontId="6" fillId="24" borderId="18" xfId="0" applyFont="1" applyFill="1" applyBorder="1" applyAlignment="1" applyProtection="1">
      <alignment horizontal="center" vertical="center"/>
      <protection/>
    </xf>
    <xf numFmtId="0" fontId="6" fillId="24" borderId="16" xfId="0" applyFont="1" applyFill="1" applyBorder="1" applyAlignment="1" applyProtection="1">
      <alignment horizontal="left" vertical="center"/>
      <protection/>
    </xf>
    <xf numFmtId="0" fontId="6" fillId="24" borderId="10" xfId="0" applyFont="1" applyFill="1" applyBorder="1" applyAlignment="1" applyProtection="1">
      <alignment horizontal="center" vertical="center"/>
      <protection/>
    </xf>
    <xf numFmtId="0" fontId="6" fillId="24" borderId="17" xfId="0" applyFont="1" applyFill="1" applyBorder="1" applyAlignment="1" applyProtection="1">
      <alignment vertical="center"/>
      <protection/>
    </xf>
    <xf numFmtId="0" fontId="3" fillId="26" borderId="65" xfId="0" applyFont="1" applyFill="1" applyBorder="1" applyAlignment="1" applyProtection="1">
      <alignment horizontal="center" vertical="center"/>
      <protection/>
    </xf>
    <xf numFmtId="0" fontId="3" fillId="26" borderId="66" xfId="0" applyFont="1" applyFill="1" applyBorder="1" applyAlignment="1" applyProtection="1">
      <alignment horizontal="center" vertical="center"/>
      <protection/>
    </xf>
    <xf numFmtId="0" fontId="3" fillId="26" borderId="67" xfId="0" applyFont="1" applyFill="1" applyBorder="1" applyAlignment="1" applyProtection="1">
      <alignment horizontal="center" vertical="center"/>
      <protection/>
    </xf>
    <xf numFmtId="0" fontId="3" fillId="26" borderId="68" xfId="0" applyFont="1" applyFill="1" applyBorder="1" applyAlignment="1" applyProtection="1">
      <alignment horizontal="center" vertical="center"/>
      <protection/>
    </xf>
    <xf numFmtId="0" fontId="12" fillId="24" borderId="43" xfId="0" applyFont="1" applyFill="1" applyBorder="1" applyAlignment="1" applyProtection="1" quotePrefix="1">
      <alignment horizontal="center" vertical="center"/>
      <protection/>
    </xf>
    <xf numFmtId="0" fontId="3" fillId="25" borderId="10" xfId="0" applyFont="1" applyFill="1" applyBorder="1" applyAlignment="1" applyProtection="1">
      <alignment horizontal="center" vertical="center"/>
      <protection/>
    </xf>
    <xf numFmtId="0" fontId="3" fillId="25" borderId="66" xfId="0" applyFont="1" applyFill="1" applyBorder="1" applyAlignment="1" applyProtection="1">
      <alignment horizontal="center" vertical="center"/>
      <protection/>
    </xf>
    <xf numFmtId="0" fontId="3" fillId="25" borderId="67" xfId="0" applyFont="1" applyFill="1" applyBorder="1" applyAlignment="1" applyProtection="1">
      <alignment horizontal="center" vertical="center"/>
      <protection/>
    </xf>
    <xf numFmtId="0" fontId="3" fillId="25" borderId="68" xfId="0" applyFont="1" applyFill="1" applyBorder="1" applyAlignment="1" applyProtection="1">
      <alignment horizontal="center" vertical="center"/>
      <protection/>
    </xf>
    <xf numFmtId="0" fontId="4" fillId="26" borderId="65" xfId="0" applyFont="1" applyFill="1" applyBorder="1" applyAlignment="1" applyProtection="1">
      <alignment horizontal="center" vertical="center"/>
      <protection/>
    </xf>
    <xf numFmtId="0" fontId="4" fillId="25" borderId="10" xfId="0" applyFont="1" applyFill="1" applyBorder="1" applyAlignment="1" applyProtection="1">
      <alignment horizontal="center" vertical="center"/>
      <protection/>
    </xf>
    <xf numFmtId="0" fontId="12" fillId="4" borderId="17" xfId="0" applyFont="1" applyFill="1" applyBorder="1" applyAlignment="1" applyProtection="1" quotePrefix="1">
      <alignment horizontal="center" vertical="center"/>
      <protection locked="0"/>
    </xf>
    <xf numFmtId="0" fontId="4" fillId="26" borderId="10" xfId="0" applyFont="1" applyFill="1" applyBorder="1" applyAlignment="1" applyProtection="1">
      <alignment horizontal="center" vertical="center"/>
      <protection/>
    </xf>
    <xf numFmtId="0" fontId="4" fillId="25" borderId="66" xfId="0" applyFont="1" applyFill="1" applyBorder="1" applyAlignment="1" applyProtection="1">
      <alignment horizontal="center" vertical="center"/>
      <protection/>
    </xf>
    <xf numFmtId="0" fontId="4" fillId="25" borderId="67" xfId="0" applyFont="1" applyFill="1" applyBorder="1" applyAlignment="1" applyProtection="1">
      <alignment horizontal="center" vertical="center"/>
      <protection/>
    </xf>
    <xf numFmtId="0" fontId="4" fillId="25" borderId="68" xfId="0" applyFont="1" applyFill="1" applyBorder="1" applyAlignment="1" applyProtection="1">
      <alignment horizontal="center" vertical="center"/>
      <protection/>
    </xf>
    <xf numFmtId="0" fontId="4" fillId="26" borderId="66" xfId="0" applyFont="1" applyFill="1" applyBorder="1" applyAlignment="1" applyProtection="1">
      <alignment horizontal="center" vertical="center"/>
      <protection/>
    </xf>
    <xf numFmtId="0" fontId="4" fillId="26" borderId="67" xfId="0" applyFont="1" applyFill="1" applyBorder="1" applyAlignment="1" applyProtection="1">
      <alignment horizontal="center" vertical="center"/>
      <protection/>
    </xf>
    <xf numFmtId="0" fontId="4" fillId="26" borderId="68" xfId="0" applyFont="1" applyFill="1" applyBorder="1" applyAlignment="1" applyProtection="1">
      <alignment horizontal="center" vertical="center"/>
      <protection/>
    </xf>
    <xf numFmtId="0" fontId="3" fillId="26" borderId="10" xfId="0" applyFont="1" applyFill="1" applyBorder="1" applyAlignment="1" applyProtection="1">
      <alignment horizontal="center" vertical="center"/>
      <protection/>
    </xf>
    <xf numFmtId="0" fontId="3" fillId="26" borderId="17" xfId="0" applyFont="1" applyFill="1" applyBorder="1" applyAlignment="1" applyProtection="1">
      <alignment horizontal="center" vertical="center"/>
      <protection/>
    </xf>
    <xf numFmtId="0" fontId="3" fillId="25" borderId="17" xfId="0" applyFont="1" applyFill="1" applyBorder="1" applyAlignment="1" applyProtection="1">
      <alignment horizontal="center" vertical="center"/>
      <protection/>
    </xf>
    <xf numFmtId="0" fontId="4" fillId="24" borderId="18" xfId="0" applyFont="1" applyFill="1" applyBorder="1" applyAlignment="1" applyProtection="1">
      <alignment horizontal="right" vertical="center"/>
      <protection/>
    </xf>
    <xf numFmtId="0" fontId="4" fillId="26" borderId="18" xfId="0" applyFont="1" applyFill="1" applyBorder="1" applyAlignment="1" applyProtection="1">
      <alignment horizontal="center" vertical="center"/>
      <protection/>
    </xf>
    <xf numFmtId="0" fontId="4" fillId="26" borderId="16" xfId="0" applyFont="1" applyFill="1" applyBorder="1" applyAlignment="1" applyProtection="1">
      <alignment horizontal="center" vertical="center"/>
      <protection/>
    </xf>
    <xf numFmtId="0" fontId="3" fillId="21" borderId="66" xfId="0" applyFont="1" applyFill="1" applyBorder="1" applyAlignment="1" applyProtection="1">
      <alignment horizontal="center" vertical="center"/>
      <protection/>
    </xf>
    <xf numFmtId="0" fontId="3" fillId="21" borderId="67" xfId="0" applyFont="1" applyFill="1" applyBorder="1" applyAlignment="1" applyProtection="1">
      <alignment horizontal="center" vertical="center"/>
      <protection/>
    </xf>
    <xf numFmtId="0" fontId="3" fillId="21" borderId="68" xfId="0" applyFont="1" applyFill="1" applyBorder="1" applyAlignment="1" applyProtection="1">
      <alignment horizontal="center" vertical="center"/>
      <protection/>
    </xf>
    <xf numFmtId="0" fontId="4" fillId="21" borderId="66" xfId="0" applyFont="1" applyFill="1" applyBorder="1" applyAlignment="1" applyProtection="1">
      <alignment horizontal="center" vertical="center"/>
      <protection/>
    </xf>
    <xf numFmtId="0" fontId="4" fillId="21" borderId="67" xfId="0" applyFont="1" applyFill="1" applyBorder="1" applyAlignment="1" applyProtection="1">
      <alignment horizontal="center" vertical="center"/>
      <protection/>
    </xf>
    <xf numFmtId="0" fontId="4" fillId="21" borderId="68" xfId="0" applyFont="1" applyFill="1" applyBorder="1" applyAlignment="1" applyProtection="1">
      <alignment horizontal="center" vertical="center"/>
      <protection/>
    </xf>
    <xf numFmtId="0" fontId="3" fillId="8" borderId="66" xfId="0" applyFont="1" applyFill="1" applyBorder="1" applyAlignment="1" applyProtection="1">
      <alignment horizontal="center" vertical="center"/>
      <protection/>
    </xf>
    <xf numFmtId="0" fontId="3" fillId="8" borderId="67" xfId="0" applyFont="1" applyFill="1" applyBorder="1" applyAlignment="1" applyProtection="1">
      <alignment horizontal="center" vertical="center"/>
      <protection/>
    </xf>
    <xf numFmtId="0" fontId="3" fillId="8" borderId="68" xfId="0" applyFont="1" applyFill="1" applyBorder="1" applyAlignment="1" applyProtection="1">
      <alignment horizontal="center" vertical="center"/>
      <protection/>
    </xf>
    <xf numFmtId="0" fontId="3" fillId="8" borderId="67" xfId="0" applyFont="1" applyFill="1" applyBorder="1" applyAlignment="1" applyProtection="1" quotePrefix="1">
      <alignment horizontal="center" vertical="center"/>
      <protection/>
    </xf>
    <xf numFmtId="0" fontId="4" fillId="8" borderId="67" xfId="0" applyFont="1" applyFill="1" applyBorder="1" applyAlignment="1" applyProtection="1">
      <alignment horizontal="center" vertical="center"/>
      <protection/>
    </xf>
    <xf numFmtId="0" fontId="52" fillId="24" borderId="18" xfId="0" applyFont="1" applyFill="1" applyBorder="1" applyAlignment="1" applyProtection="1">
      <alignment horizontal="left" vertical="center"/>
      <protection/>
    </xf>
    <xf numFmtId="0" fontId="44" fillId="24" borderId="55" xfId="0" applyFont="1" applyFill="1" applyBorder="1" applyAlignment="1" applyProtection="1">
      <alignment horizontal="left" vertical="center"/>
      <protection/>
    </xf>
    <xf numFmtId="0" fontId="6" fillId="24" borderId="0" xfId="0" applyFont="1" applyFill="1" applyBorder="1" applyAlignment="1" applyProtection="1">
      <alignment horizontal="left" vertical="center"/>
      <protection/>
    </xf>
    <xf numFmtId="0" fontId="12" fillId="24" borderId="0" xfId="0" applyFont="1" applyFill="1" applyBorder="1" applyAlignment="1" applyProtection="1" quotePrefix="1">
      <alignment horizontal="left" vertical="center"/>
      <protection/>
    </xf>
    <xf numFmtId="0" fontId="6" fillId="24" borderId="55" xfId="0" applyFont="1" applyFill="1" applyBorder="1" applyAlignment="1" applyProtection="1">
      <alignment horizontal="left" vertical="center"/>
      <protection/>
    </xf>
    <xf numFmtId="0" fontId="12" fillId="24" borderId="55" xfId="0" applyFont="1" applyFill="1" applyBorder="1" applyAlignment="1" applyProtection="1" quotePrefix="1">
      <alignment horizontal="left" vertical="center"/>
      <protection/>
    </xf>
    <xf numFmtId="0" fontId="55" fillId="24" borderId="55" xfId="0" applyFont="1" applyFill="1" applyBorder="1" applyAlignment="1" applyProtection="1" quotePrefix="1">
      <alignment horizontal="left" vertical="center"/>
      <protection/>
    </xf>
    <xf numFmtId="0" fontId="57" fillId="24" borderId="0" xfId="0" applyFont="1" applyFill="1" applyBorder="1" applyAlignment="1" applyProtection="1">
      <alignment horizontal="left" vertical="center"/>
      <protection/>
    </xf>
    <xf numFmtId="0" fontId="6" fillId="24" borderId="0" xfId="0" applyFont="1" applyFill="1" applyBorder="1" applyAlignment="1" applyProtection="1">
      <alignment vertical="center"/>
      <protection/>
    </xf>
    <xf numFmtId="0" fontId="6" fillId="24" borderId="0" xfId="0" applyFont="1" applyFill="1" applyBorder="1" applyAlignment="1" applyProtection="1">
      <alignment horizontal="right" vertical="center"/>
      <protection/>
    </xf>
    <xf numFmtId="0" fontId="12" fillId="24" borderId="0" xfId="0" applyFont="1" applyFill="1" applyBorder="1" applyAlignment="1" applyProtection="1" quotePrefix="1">
      <alignment horizontal="right" vertical="center"/>
      <protection/>
    </xf>
    <xf numFmtId="1" fontId="42" fillId="20" borderId="43" xfId="0" applyNumberFormat="1" applyFont="1" applyFill="1" applyBorder="1" applyAlignment="1" applyProtection="1">
      <alignment horizontal="right" vertical="center"/>
      <protection/>
    </xf>
    <xf numFmtId="0" fontId="6" fillId="24" borderId="54" xfId="0" applyFont="1" applyFill="1" applyBorder="1" applyAlignment="1" applyProtection="1">
      <alignment horizontal="right" vertical="center"/>
      <protection/>
    </xf>
    <xf numFmtId="0" fontId="12" fillId="24" borderId="54" xfId="0" applyFont="1" applyFill="1" applyBorder="1" applyAlignment="1" applyProtection="1" quotePrefix="1">
      <alignment horizontal="right" vertical="center"/>
      <protection/>
    </xf>
    <xf numFmtId="0" fontId="55" fillId="24" borderId="54" xfId="0" applyFont="1" applyFill="1" applyBorder="1" applyAlignment="1" applyProtection="1" quotePrefix="1">
      <alignment horizontal="right" vertical="center"/>
      <protection/>
    </xf>
    <xf numFmtId="0" fontId="55" fillId="24" borderId="0" xfId="0" applyFont="1" applyFill="1" applyBorder="1" applyAlignment="1" applyProtection="1" quotePrefix="1">
      <alignment horizontal="right" vertical="center"/>
      <protection/>
    </xf>
    <xf numFmtId="1" fontId="44" fillId="20" borderId="43" xfId="0" applyNumberFormat="1" applyFont="1" applyFill="1" applyBorder="1" applyAlignment="1" applyProtection="1">
      <alignment horizontal="right" vertical="center"/>
      <protection/>
    </xf>
    <xf numFmtId="0" fontId="44" fillId="24" borderId="0" xfId="0" applyFont="1" applyFill="1" applyAlignment="1" applyProtection="1">
      <alignment horizontal="right" vertical="center"/>
      <protection/>
    </xf>
    <xf numFmtId="0" fontId="44" fillId="0" borderId="0" xfId="0" applyFont="1" applyFill="1" applyAlignment="1" applyProtection="1">
      <alignment horizontal="right" vertical="center"/>
      <protection/>
    </xf>
    <xf numFmtId="0" fontId="44" fillId="0" borderId="0" xfId="0" applyFont="1" applyAlignment="1" applyProtection="1">
      <alignment horizontal="right" vertical="center"/>
      <protection/>
    </xf>
    <xf numFmtId="0" fontId="44" fillId="20" borderId="43" xfId="0" applyFont="1" applyFill="1" applyBorder="1" applyAlignment="1" applyProtection="1">
      <alignment horizontal="right" vertical="center"/>
      <protection/>
    </xf>
    <xf numFmtId="20" fontId="44" fillId="20" borderId="43" xfId="0" applyNumberFormat="1" applyFont="1" applyFill="1" applyBorder="1" applyAlignment="1" applyProtection="1">
      <alignment horizontal="right" vertical="center"/>
      <protection/>
    </xf>
    <xf numFmtId="0" fontId="57" fillId="24" borderId="0" xfId="0" applyFont="1" applyFill="1" applyBorder="1" applyAlignment="1" applyProtection="1">
      <alignment horizontal="right" vertical="center"/>
      <protection/>
    </xf>
    <xf numFmtId="0" fontId="41" fillId="24" borderId="0" xfId="0" applyFont="1" applyFill="1" applyBorder="1" applyAlignment="1" applyProtection="1">
      <alignment vertical="center"/>
      <protection/>
    </xf>
    <xf numFmtId="0" fontId="41" fillId="24" borderId="0" xfId="0" applyFont="1" applyFill="1" applyBorder="1" applyAlignment="1" applyProtection="1">
      <alignment horizontal="center" vertical="center"/>
      <protection/>
    </xf>
    <xf numFmtId="0" fontId="44" fillId="24" borderId="0" xfId="0" applyFont="1" applyFill="1" applyBorder="1" applyAlignment="1" applyProtection="1">
      <alignment vertical="center"/>
      <protection/>
    </xf>
    <xf numFmtId="0" fontId="44" fillId="24" borderId="0" xfId="0" applyFont="1" applyFill="1" applyBorder="1" applyAlignment="1" applyProtection="1">
      <alignment horizontal="center" vertical="center"/>
      <protection/>
    </xf>
    <xf numFmtId="0" fontId="44" fillId="24" borderId="0" xfId="0" applyFont="1" applyFill="1" applyBorder="1" applyAlignment="1" applyProtection="1">
      <alignment horizontal="left" vertical="center"/>
      <protection/>
    </xf>
    <xf numFmtId="0" fontId="57" fillId="24" borderId="0" xfId="0" applyFont="1" applyFill="1" applyBorder="1" applyAlignment="1" applyProtection="1">
      <alignment horizontal="center" vertical="center"/>
      <protection/>
    </xf>
    <xf numFmtId="0" fontId="57" fillId="24" borderId="0" xfId="0" applyFont="1" applyFill="1" applyBorder="1" applyAlignment="1" applyProtection="1" quotePrefix="1">
      <alignment horizontal="center" vertical="center"/>
      <protection/>
    </xf>
    <xf numFmtId="0" fontId="11" fillId="20" borderId="54" xfId="0" applyFont="1" applyFill="1" applyBorder="1" applyAlignment="1" applyProtection="1">
      <alignment vertical="center"/>
      <protection/>
    </xf>
    <xf numFmtId="0" fontId="13" fillId="24" borderId="65" xfId="0" applyFont="1" applyFill="1" applyBorder="1" applyAlignment="1" applyProtection="1">
      <alignment horizontal="center" vertical="center"/>
      <protection/>
    </xf>
    <xf numFmtId="0" fontId="13" fillId="21" borderId="52" xfId="0" applyFont="1" applyFill="1" applyBorder="1" applyAlignment="1" applyProtection="1">
      <alignment horizontal="center" vertical="center"/>
      <protection/>
    </xf>
    <xf numFmtId="0" fontId="13" fillId="21" borderId="43" xfId="0" applyFont="1" applyFill="1" applyBorder="1" applyAlignment="1" applyProtection="1">
      <alignment horizontal="center" vertical="center"/>
      <protection/>
    </xf>
    <xf numFmtId="0" fontId="13" fillId="21" borderId="55" xfId="0" applyFont="1" applyFill="1" applyBorder="1" applyAlignment="1" applyProtection="1">
      <alignment horizontal="center" vertical="center"/>
      <protection/>
    </xf>
    <xf numFmtId="0" fontId="11" fillId="20" borderId="0" xfId="0" applyFont="1" applyFill="1" applyBorder="1" applyAlignment="1" applyProtection="1">
      <alignment vertical="center"/>
      <protection/>
    </xf>
    <xf numFmtId="0" fontId="13" fillId="8" borderId="54" xfId="0" applyFont="1" applyFill="1" applyBorder="1" applyAlignment="1" applyProtection="1">
      <alignment horizontal="center" vertical="center"/>
      <protection/>
    </xf>
    <xf numFmtId="0" fontId="13" fillId="8" borderId="69" xfId="0" applyFont="1" applyFill="1" applyBorder="1" applyAlignment="1" applyProtection="1">
      <alignment horizontal="center" vertical="center"/>
      <protection/>
    </xf>
    <xf numFmtId="0" fontId="13" fillId="8" borderId="0" xfId="0" applyFont="1" applyFill="1" applyBorder="1" applyAlignment="1" applyProtection="1">
      <alignment horizontal="center" vertical="center"/>
      <protection/>
    </xf>
    <xf numFmtId="0" fontId="11" fillId="20" borderId="55" xfId="0" applyFont="1" applyFill="1" applyBorder="1" applyAlignment="1" applyProtection="1">
      <alignment vertical="center"/>
      <protection/>
    </xf>
    <xf numFmtId="0" fontId="11" fillId="0" borderId="0" xfId="0" applyFont="1" applyAlignment="1" applyProtection="1">
      <alignment vertical="center"/>
      <protection/>
    </xf>
    <xf numFmtId="0" fontId="11" fillId="24" borderId="10" xfId="0" applyFont="1" applyFill="1" applyBorder="1" applyAlignment="1" applyProtection="1">
      <alignment horizontal="center" vertical="center"/>
      <protection/>
    </xf>
    <xf numFmtId="0" fontId="11" fillId="24" borderId="65" xfId="0" applyFont="1" applyFill="1" applyBorder="1" applyAlignment="1" applyProtection="1">
      <alignment horizontal="center" vertical="center"/>
      <protection/>
    </xf>
    <xf numFmtId="0" fontId="11" fillId="21" borderId="55" xfId="0" applyFont="1" applyFill="1" applyBorder="1" applyAlignment="1" applyProtection="1">
      <alignment horizontal="center" vertical="center"/>
      <protection/>
    </xf>
    <xf numFmtId="0" fontId="17" fillId="24" borderId="17" xfId="0" applyFont="1" applyFill="1" applyBorder="1" applyAlignment="1" applyProtection="1">
      <alignment horizontal="center" vertical="center"/>
      <protection/>
    </xf>
    <xf numFmtId="0" fontId="17" fillId="24" borderId="32" xfId="0" applyFont="1" applyFill="1" applyBorder="1" applyAlignment="1" applyProtection="1">
      <alignment horizontal="center" vertical="center"/>
      <protection/>
    </xf>
    <xf numFmtId="0" fontId="13" fillId="24" borderId="28" xfId="0" applyFont="1" applyFill="1" applyBorder="1" applyAlignment="1" applyProtection="1">
      <alignment horizontal="center" vertical="center"/>
      <protection/>
    </xf>
    <xf numFmtId="0" fontId="13" fillId="21" borderId="33" xfId="0" applyFont="1" applyFill="1" applyBorder="1" applyAlignment="1" applyProtection="1">
      <alignment horizontal="center" vertical="center"/>
      <protection/>
    </xf>
    <xf numFmtId="0" fontId="13" fillId="8" borderId="43" xfId="0" applyFont="1" applyFill="1" applyBorder="1" applyAlignment="1" applyProtection="1">
      <alignment horizontal="center" vertical="center"/>
      <protection/>
    </xf>
    <xf numFmtId="0" fontId="11" fillId="24" borderId="28" xfId="0" applyFont="1" applyFill="1" applyBorder="1" applyAlignment="1" applyProtection="1">
      <alignment horizontal="center" vertical="center"/>
      <protection/>
    </xf>
    <xf numFmtId="0" fontId="17" fillId="24" borderId="43" xfId="0" applyFont="1" applyFill="1" applyBorder="1" applyAlignment="1" applyProtection="1">
      <alignment horizontal="center" vertical="center"/>
      <protection/>
    </xf>
    <xf numFmtId="0" fontId="13" fillId="21" borderId="0" xfId="0" applyFont="1" applyFill="1" applyBorder="1" applyAlignment="1" applyProtection="1">
      <alignment horizontal="center" vertical="center"/>
      <protection/>
    </xf>
    <xf numFmtId="0" fontId="13" fillId="8" borderId="64" xfId="0" applyFont="1" applyFill="1" applyBorder="1" applyAlignment="1" applyProtection="1">
      <alignment horizontal="center" vertical="center"/>
      <protection/>
    </xf>
    <xf numFmtId="0" fontId="13" fillId="8" borderId="70" xfId="0" applyFont="1" applyFill="1" applyBorder="1" applyAlignment="1" applyProtection="1">
      <alignment horizontal="center" vertical="center"/>
      <protection/>
    </xf>
    <xf numFmtId="0" fontId="11" fillId="21" borderId="52" xfId="0" applyFont="1" applyFill="1" applyBorder="1" applyAlignment="1" applyProtection="1">
      <alignment horizontal="center" vertical="center"/>
      <protection/>
    </xf>
    <xf numFmtId="0" fontId="11" fillId="21" borderId="0" xfId="0" applyFont="1" applyFill="1" applyBorder="1" applyAlignment="1" applyProtection="1">
      <alignment horizontal="center" vertical="center"/>
      <protection/>
    </xf>
    <xf numFmtId="0" fontId="13" fillId="24" borderId="32" xfId="0" applyFont="1" applyFill="1" applyBorder="1" applyAlignment="1" applyProtection="1">
      <alignment horizontal="center" vertical="center"/>
      <protection/>
    </xf>
    <xf numFmtId="0" fontId="11" fillId="21" borderId="43" xfId="0" applyFont="1" applyFill="1" applyBorder="1" applyAlignment="1" applyProtection="1">
      <alignment horizontal="center" vertical="center"/>
      <protection/>
    </xf>
    <xf numFmtId="0" fontId="11" fillId="24" borderId="43" xfId="0" applyFont="1" applyFill="1" applyBorder="1" applyAlignment="1" applyProtection="1">
      <alignment horizontal="center" vertical="center"/>
      <protection/>
    </xf>
    <xf numFmtId="0" fontId="55" fillId="24" borderId="43" xfId="0" applyFont="1" applyFill="1" applyBorder="1" applyAlignment="1" applyProtection="1" quotePrefix="1">
      <alignment horizontal="right" vertical="center"/>
      <protection/>
    </xf>
    <xf numFmtId="0" fontId="55" fillId="24" borderId="43" xfId="0" applyFont="1" applyFill="1" applyBorder="1" applyAlignment="1" applyProtection="1" quotePrefix="1">
      <alignment horizontal="left" vertical="center"/>
      <protection/>
    </xf>
    <xf numFmtId="0" fontId="55" fillId="24" borderId="33" xfId="0" applyFont="1" applyFill="1" applyBorder="1" applyAlignment="1" applyProtection="1" quotePrefix="1">
      <alignment horizontal="left" vertical="center"/>
      <protection/>
    </xf>
    <xf numFmtId="0" fontId="44" fillId="20" borderId="18" xfId="0" applyFont="1" applyFill="1" applyBorder="1" applyAlignment="1" applyProtection="1">
      <alignment horizontal="right" vertical="center"/>
      <protection/>
    </xf>
    <xf numFmtId="0" fontId="11" fillId="0" borderId="43" xfId="0" applyFont="1" applyBorder="1" applyAlignment="1" applyProtection="1">
      <alignment horizontal="center" vertical="center"/>
      <protection/>
    </xf>
    <xf numFmtId="0" fontId="17" fillId="24" borderId="43" xfId="0" applyFont="1" applyFill="1" applyBorder="1" applyAlignment="1" applyProtection="1">
      <alignment vertical="center"/>
      <protection/>
    </xf>
    <xf numFmtId="0" fontId="17" fillId="24" borderId="43" xfId="0" applyFont="1" applyFill="1" applyBorder="1" applyAlignment="1" applyProtection="1">
      <alignment horizontal="left" vertical="center"/>
      <protection/>
    </xf>
    <xf numFmtId="0" fontId="17" fillId="24" borderId="43" xfId="0" applyFont="1" applyFill="1" applyBorder="1" applyAlignment="1" applyProtection="1">
      <alignment horizontal="right" vertical="center"/>
      <protection/>
    </xf>
    <xf numFmtId="0" fontId="17" fillId="24" borderId="33" xfId="0" applyFont="1" applyFill="1" applyBorder="1" applyAlignment="1" applyProtection="1">
      <alignment horizontal="left" vertical="center"/>
      <protection/>
    </xf>
    <xf numFmtId="0" fontId="8" fillId="21" borderId="0" xfId="0" applyFont="1" applyFill="1" applyBorder="1" applyAlignment="1" applyProtection="1">
      <alignment horizontal="center" vertical="center"/>
      <protection/>
    </xf>
    <xf numFmtId="0" fontId="17" fillId="20" borderId="18" xfId="0" applyFont="1" applyFill="1" applyBorder="1" applyAlignment="1" applyProtection="1">
      <alignment horizontal="center" vertical="center"/>
      <protection/>
    </xf>
    <xf numFmtId="0" fontId="6" fillId="26" borderId="56" xfId="0" applyFont="1" applyFill="1" applyBorder="1" applyAlignment="1" applyProtection="1">
      <alignment vertical="center" textRotation="90"/>
      <protection/>
    </xf>
    <xf numFmtId="0" fontId="6" fillId="26" borderId="58" xfId="0" applyFont="1" applyFill="1" applyBorder="1" applyAlignment="1" applyProtection="1">
      <alignment vertical="center" textRotation="90"/>
      <protection/>
    </xf>
    <xf numFmtId="0" fontId="5" fillId="25" borderId="57" xfId="0" applyFont="1" applyFill="1" applyBorder="1" applyAlignment="1" applyProtection="1">
      <alignment vertical="center" textRotation="90"/>
      <protection/>
    </xf>
    <xf numFmtId="0" fontId="8" fillId="25" borderId="57" xfId="0" applyFont="1" applyFill="1" applyBorder="1" applyAlignment="1" applyProtection="1">
      <alignment vertical="center" textRotation="90"/>
      <protection/>
    </xf>
    <xf numFmtId="0" fontId="52" fillId="25" borderId="56" xfId="0" applyFont="1" applyFill="1" applyBorder="1" applyAlignment="1" applyProtection="1">
      <alignment vertical="center" textRotation="90"/>
      <protection/>
    </xf>
    <xf numFmtId="0" fontId="52" fillId="25" borderId="58" xfId="0" applyFont="1" applyFill="1" applyBorder="1" applyAlignment="1" applyProtection="1">
      <alignment vertical="center" textRotation="90"/>
      <protection/>
    </xf>
    <xf numFmtId="0" fontId="52" fillId="26" borderId="56" xfId="0" applyFont="1" applyFill="1" applyBorder="1" applyAlignment="1" applyProtection="1">
      <alignment vertical="center" textRotation="90"/>
      <protection/>
    </xf>
    <xf numFmtId="0" fontId="52" fillId="26" borderId="58" xfId="0" applyFont="1" applyFill="1" applyBorder="1" applyAlignment="1" applyProtection="1">
      <alignment vertical="center" textRotation="90"/>
      <protection/>
    </xf>
    <xf numFmtId="0" fontId="44" fillId="24" borderId="0" xfId="0" applyFont="1" applyFill="1" applyBorder="1" applyAlignment="1" applyProtection="1">
      <alignment horizontal="right" vertical="center"/>
      <protection/>
    </xf>
    <xf numFmtId="0" fontId="44" fillId="24" borderId="31" xfId="0" applyFont="1" applyFill="1" applyBorder="1" applyAlignment="1" applyProtection="1">
      <alignment horizontal="right" vertical="center"/>
      <protection/>
    </xf>
    <xf numFmtId="0" fontId="44" fillId="24" borderId="32" xfId="0" applyFont="1" applyFill="1" applyBorder="1" applyAlignment="1" applyProtection="1">
      <alignment horizontal="left" vertical="center"/>
      <protection/>
    </xf>
    <xf numFmtId="0" fontId="37" fillId="24" borderId="71" xfId="0" applyFont="1" applyFill="1" applyBorder="1" applyAlignment="1" applyProtection="1">
      <alignment horizontal="center" vertical="center"/>
      <protection/>
    </xf>
    <xf numFmtId="0" fontId="17" fillId="20" borderId="22" xfId="0" applyFont="1" applyFill="1" applyBorder="1" applyAlignment="1" applyProtection="1">
      <alignment horizontal="center" vertical="center"/>
      <protection/>
    </xf>
    <xf numFmtId="0" fontId="17" fillId="20" borderId="32" xfId="0" applyFont="1" applyFill="1" applyBorder="1" applyAlignment="1" applyProtection="1">
      <alignment horizontal="center" vertical="center"/>
      <protection/>
    </xf>
    <xf numFmtId="0" fontId="10" fillId="25" borderId="51" xfId="0" applyFont="1" applyFill="1" applyBorder="1" applyAlignment="1" applyProtection="1">
      <alignment horizontal="center" vertical="center"/>
      <protection/>
    </xf>
    <xf numFmtId="0" fontId="6" fillId="24" borderId="30" xfId="0" applyFont="1" applyFill="1" applyBorder="1" applyAlignment="1" applyProtection="1">
      <alignment horizontal="center" vertical="center"/>
      <protection/>
    </xf>
    <xf numFmtId="0" fontId="6" fillId="24" borderId="63" xfId="0" applyFont="1" applyFill="1" applyBorder="1" applyAlignment="1" applyProtection="1">
      <alignment horizontal="center" vertical="center"/>
      <protection/>
    </xf>
    <xf numFmtId="0" fontId="48" fillId="24" borderId="0" xfId="0" applyFont="1" applyFill="1" applyBorder="1" applyAlignment="1" applyProtection="1">
      <alignment horizontal="center" vertical="center"/>
      <protection/>
    </xf>
    <xf numFmtId="0" fontId="48" fillId="0" borderId="0" xfId="0" applyFont="1" applyFill="1" applyBorder="1" applyAlignment="1" applyProtection="1">
      <alignment horizontal="center" vertical="center"/>
      <protection/>
    </xf>
    <xf numFmtId="0" fontId="10" fillId="24" borderId="29" xfId="0" applyFont="1" applyFill="1" applyBorder="1" applyAlignment="1" applyProtection="1">
      <alignment horizontal="center" vertical="center"/>
      <protection/>
    </xf>
    <xf numFmtId="0" fontId="10" fillId="24" borderId="72" xfId="0" applyFont="1" applyFill="1" applyBorder="1" applyAlignment="1" applyProtection="1">
      <alignment horizontal="center" vertical="center"/>
      <protection/>
    </xf>
    <xf numFmtId="0" fontId="51" fillId="24" borderId="72" xfId="0" applyFont="1" applyFill="1" applyBorder="1" applyAlignment="1" applyProtection="1">
      <alignment horizontal="center" vertical="center"/>
      <protection/>
    </xf>
    <xf numFmtId="0" fontId="51" fillId="24" borderId="73" xfId="0" applyFont="1" applyFill="1" applyBorder="1" applyAlignment="1" applyProtection="1">
      <alignment horizontal="center" vertical="center"/>
      <protection/>
    </xf>
    <xf numFmtId="0" fontId="4" fillId="24" borderId="74" xfId="0" applyFont="1" applyFill="1" applyBorder="1" applyAlignment="1" applyProtection="1">
      <alignment horizontal="center" vertical="center"/>
      <protection/>
    </xf>
    <xf numFmtId="0" fontId="6" fillId="24" borderId="74" xfId="0" applyFont="1" applyFill="1" applyBorder="1" applyAlignment="1" applyProtection="1">
      <alignment horizontal="center" vertical="center"/>
      <protection/>
    </xf>
    <xf numFmtId="0" fontId="51" fillId="24" borderId="75" xfId="0" applyFont="1" applyFill="1" applyBorder="1" applyAlignment="1" applyProtection="1">
      <alignment horizontal="center" vertical="center"/>
      <protection/>
    </xf>
    <xf numFmtId="0" fontId="53" fillId="26" borderId="40" xfId="0" applyFont="1" applyFill="1" applyBorder="1" applyAlignment="1" applyProtection="1" quotePrefix="1">
      <alignment horizontal="center" vertical="center"/>
      <protection/>
    </xf>
    <xf numFmtId="0" fontId="10" fillId="24" borderId="73" xfId="0" applyFont="1" applyFill="1" applyBorder="1" applyAlignment="1" applyProtection="1">
      <alignment horizontal="center" vertical="center"/>
      <protection/>
    </xf>
    <xf numFmtId="0" fontId="12" fillId="24" borderId="51" xfId="0" applyFont="1" applyFill="1" applyBorder="1" applyAlignment="1" applyProtection="1">
      <alignment horizontal="center" vertical="center"/>
      <protection/>
    </xf>
    <xf numFmtId="0" fontId="53" fillId="8" borderId="76" xfId="0" applyFont="1" applyFill="1" applyBorder="1" applyAlignment="1" applyProtection="1" quotePrefix="1">
      <alignment horizontal="center" vertical="center"/>
      <protection/>
    </xf>
    <xf numFmtId="0" fontId="53" fillId="8" borderId="39" xfId="0" applyFont="1" applyFill="1" applyBorder="1" applyAlignment="1" applyProtection="1" quotePrefix="1">
      <alignment horizontal="center" vertical="center"/>
      <protection/>
    </xf>
    <xf numFmtId="0" fontId="51" fillId="24" borderId="74" xfId="0" applyFont="1" applyFill="1" applyBorder="1" applyAlignment="1" applyProtection="1">
      <alignment horizontal="center" vertical="center"/>
      <protection/>
    </xf>
    <xf numFmtId="0" fontId="53" fillId="25" borderId="39" xfId="0" applyFont="1" applyFill="1" applyBorder="1" applyAlignment="1" applyProtection="1" quotePrefix="1">
      <alignment horizontal="center" vertical="center"/>
      <protection/>
    </xf>
    <xf numFmtId="0" fontId="10" fillId="21" borderId="38" xfId="0" applyFont="1" applyFill="1" applyBorder="1" applyAlignment="1" applyProtection="1">
      <alignment horizontal="center" vertical="center"/>
      <protection/>
    </xf>
    <xf numFmtId="0" fontId="6" fillId="24" borderId="40" xfId="0" applyFont="1" applyFill="1" applyBorder="1" applyAlignment="1" applyProtection="1">
      <alignment horizontal="center" vertical="center"/>
      <protection/>
    </xf>
    <xf numFmtId="0" fontId="51" fillId="24" borderId="77" xfId="0" applyFont="1" applyFill="1" applyBorder="1" applyAlignment="1" applyProtection="1">
      <alignment horizontal="center" vertical="center"/>
      <protection/>
    </xf>
    <xf numFmtId="0" fontId="51" fillId="24" borderId="78" xfId="0" applyFont="1" applyFill="1" applyBorder="1" applyAlignment="1" applyProtection="1">
      <alignment horizontal="center" vertical="center"/>
      <protection/>
    </xf>
    <xf numFmtId="0" fontId="4" fillId="24" borderId="36" xfId="0" applyFont="1" applyFill="1" applyBorder="1" applyAlignment="1" applyProtection="1">
      <alignment horizontal="center" vertical="center"/>
      <protection/>
    </xf>
    <xf numFmtId="0" fontId="4" fillId="24" borderId="79" xfId="0" applyFont="1" applyFill="1" applyBorder="1" applyAlignment="1" applyProtection="1">
      <alignment horizontal="center" vertical="center"/>
      <protection/>
    </xf>
    <xf numFmtId="0" fontId="10" fillId="24" borderId="77" xfId="0" applyFont="1" applyFill="1" applyBorder="1" applyAlignment="1" applyProtection="1">
      <alignment horizontal="center" vertical="center"/>
      <protection/>
    </xf>
    <xf numFmtId="0" fontId="6" fillId="24" borderId="36" xfId="0" applyFont="1" applyFill="1" applyBorder="1" applyAlignment="1" applyProtection="1">
      <alignment horizontal="center" vertical="center"/>
      <protection/>
    </xf>
    <xf numFmtId="0" fontId="6" fillId="24" borderId="79" xfId="0" applyFont="1" applyFill="1" applyBorder="1" applyAlignment="1" applyProtection="1">
      <alignment horizontal="center" vertical="center"/>
      <protection/>
    </xf>
    <xf numFmtId="0" fontId="10" fillId="26" borderId="38" xfId="0" applyFont="1" applyFill="1" applyBorder="1" applyAlignment="1" applyProtection="1">
      <alignment horizontal="center" vertical="center"/>
      <protection/>
    </xf>
    <xf numFmtId="0" fontId="10" fillId="24" borderId="80" xfId="0" applyFont="1" applyFill="1" applyBorder="1" applyAlignment="1" applyProtection="1">
      <alignment horizontal="center" vertical="center"/>
      <protection/>
    </xf>
    <xf numFmtId="0" fontId="6" fillId="24" borderId="75" xfId="0" applyFont="1" applyFill="1" applyBorder="1" applyAlignment="1" applyProtection="1">
      <alignment horizontal="center" vertical="center"/>
      <protection/>
    </xf>
    <xf numFmtId="0" fontId="10" fillId="24" borderId="75" xfId="0" applyFont="1" applyFill="1" applyBorder="1" applyAlignment="1" applyProtection="1">
      <alignment horizontal="center" vertical="center"/>
      <protection/>
    </xf>
    <xf numFmtId="0" fontId="10" fillId="24" borderId="36" xfId="0" applyFont="1" applyFill="1" applyBorder="1" applyAlignment="1" applyProtection="1">
      <alignment horizontal="center" vertical="center"/>
      <protection/>
    </xf>
    <xf numFmtId="0" fontId="10" fillId="24" borderId="79" xfId="0" applyFont="1" applyFill="1" applyBorder="1" applyAlignment="1" applyProtection="1">
      <alignment horizontal="center" vertical="center"/>
      <protection/>
    </xf>
    <xf numFmtId="0" fontId="10" fillId="24" borderId="0" xfId="0" applyFont="1" applyFill="1" applyBorder="1" applyAlignment="1">
      <alignment horizontal="center" vertical="center"/>
    </xf>
    <xf numFmtId="0" fontId="4" fillId="20" borderId="31" xfId="0" applyFont="1" applyFill="1" applyBorder="1" applyAlignment="1" applyProtection="1">
      <alignment vertical="center"/>
      <protection/>
    </xf>
    <xf numFmtId="0" fontId="4" fillId="20" borderId="32" xfId="0" applyFont="1" applyFill="1" applyBorder="1" applyAlignment="1" applyProtection="1">
      <alignment vertical="center"/>
      <protection/>
    </xf>
    <xf numFmtId="0" fontId="4" fillId="20" borderId="49" xfId="0" applyFont="1" applyFill="1" applyBorder="1" applyAlignment="1" applyProtection="1">
      <alignment vertical="center"/>
      <protection/>
    </xf>
    <xf numFmtId="0" fontId="8" fillId="24" borderId="0" xfId="0" applyFont="1" applyFill="1" applyBorder="1" applyAlignment="1" applyProtection="1">
      <alignment vertical="center"/>
      <protection/>
    </xf>
    <xf numFmtId="0" fontId="3" fillId="20" borderId="55" xfId="0" applyFont="1" applyFill="1" applyBorder="1" applyAlignment="1" applyProtection="1">
      <alignment horizontal="center" vertical="center"/>
      <protection/>
    </xf>
    <xf numFmtId="0" fontId="4" fillId="20" borderId="52" xfId="0" applyFont="1" applyFill="1" applyBorder="1" applyAlignment="1" applyProtection="1">
      <alignment vertical="center"/>
      <protection/>
    </xf>
    <xf numFmtId="0" fontId="4" fillId="20" borderId="43" xfId="0" applyFont="1" applyFill="1" applyBorder="1" applyAlignment="1" applyProtection="1">
      <alignment vertical="center"/>
      <protection/>
    </xf>
    <xf numFmtId="0" fontId="4" fillId="20" borderId="33" xfId="0" applyFont="1" applyFill="1" applyBorder="1" applyAlignment="1" applyProtection="1">
      <alignment vertical="center"/>
      <protection/>
    </xf>
    <xf numFmtId="0" fontId="10" fillId="24" borderId="0" xfId="0" applyFont="1" applyFill="1" applyAlignment="1">
      <alignment vertical="center"/>
    </xf>
    <xf numFmtId="0" fontId="56" fillId="0" borderId="0" xfId="0" applyFont="1" applyFill="1" applyBorder="1" applyAlignment="1" applyProtection="1">
      <alignment horizontal="center" vertical="center"/>
      <protection/>
    </xf>
    <xf numFmtId="0" fontId="44" fillId="0" borderId="0" xfId="0" applyFont="1" applyFill="1" applyBorder="1" applyAlignment="1" applyProtection="1">
      <alignment horizontal="center" vertical="center"/>
      <protection/>
    </xf>
    <xf numFmtId="0" fontId="44" fillId="0" borderId="0" xfId="0" applyFont="1" applyFill="1" applyBorder="1" applyAlignment="1" applyProtection="1">
      <alignment horizontal="left" vertical="center"/>
      <protection/>
    </xf>
    <xf numFmtId="172" fontId="41" fillId="20" borderId="32" xfId="0" applyNumberFormat="1" applyFont="1" applyFill="1" applyBorder="1" applyAlignment="1" applyProtection="1">
      <alignment horizontal="center" vertical="center"/>
      <protection/>
    </xf>
    <xf numFmtId="172" fontId="43" fillId="20" borderId="43" xfId="0" applyNumberFormat="1" applyFont="1" applyFill="1" applyBorder="1" applyAlignment="1" applyProtection="1">
      <alignment horizontal="center" vertical="center"/>
      <protection/>
    </xf>
    <xf numFmtId="172" fontId="43" fillId="20" borderId="18" xfId="0" applyNumberFormat="1" applyFont="1" applyFill="1" applyBorder="1" applyAlignment="1" applyProtection="1">
      <alignment horizontal="center" vertical="center"/>
      <protection/>
    </xf>
    <xf numFmtId="172" fontId="41" fillId="20" borderId="43" xfId="0" applyNumberFormat="1" applyFont="1" applyFill="1" applyBorder="1" applyAlignment="1" applyProtection="1">
      <alignment horizontal="center" vertical="center"/>
      <protection/>
    </xf>
    <xf numFmtId="172" fontId="41" fillId="0" borderId="0" xfId="0" applyNumberFormat="1" applyFont="1" applyAlignment="1" applyProtection="1">
      <alignment horizontal="center" vertical="center"/>
      <protection/>
    </xf>
    <xf numFmtId="0" fontId="3" fillId="21" borderId="81" xfId="0" applyFont="1" applyFill="1" applyBorder="1" applyAlignment="1" applyProtection="1">
      <alignment horizontal="center" vertical="center"/>
      <protection/>
    </xf>
    <xf numFmtId="0" fontId="4" fillId="21" borderId="82" xfId="0" applyFont="1" applyFill="1" applyBorder="1" applyAlignment="1" applyProtection="1">
      <alignment horizontal="center" vertical="center"/>
      <protection/>
    </xf>
    <xf numFmtId="0" fontId="3" fillId="21" borderId="83" xfId="0" applyFont="1" applyFill="1" applyBorder="1" applyAlignment="1" applyProtection="1">
      <alignment horizontal="center" vertical="center"/>
      <protection/>
    </xf>
    <xf numFmtId="0" fontId="12" fillId="4" borderId="0" xfId="0" applyFont="1" applyFill="1" applyBorder="1" applyAlignment="1" applyProtection="1" quotePrefix="1">
      <alignment horizontal="center" vertical="center"/>
      <protection/>
    </xf>
    <xf numFmtId="0" fontId="12" fillId="24" borderId="52" xfId="0" applyFont="1" applyFill="1" applyBorder="1" applyAlignment="1" applyProtection="1" quotePrefix="1">
      <alignment horizontal="right" vertical="center"/>
      <protection/>
    </xf>
    <xf numFmtId="0" fontId="12" fillId="24" borderId="33" xfId="0" applyFont="1" applyFill="1" applyBorder="1" applyAlignment="1" applyProtection="1" quotePrefix="1">
      <alignment horizontal="left" vertical="center"/>
      <protection/>
    </xf>
    <xf numFmtId="0" fontId="11" fillId="24" borderId="0" xfId="0" applyFont="1" applyFill="1" applyBorder="1" applyAlignment="1" applyProtection="1">
      <alignment horizontal="center" vertical="center"/>
      <protection/>
    </xf>
    <xf numFmtId="0" fontId="55" fillId="24" borderId="0" xfId="0" applyFont="1" applyFill="1" applyBorder="1" applyAlignment="1" applyProtection="1" quotePrefix="1">
      <alignment horizontal="center" vertical="center"/>
      <protection/>
    </xf>
    <xf numFmtId="0" fontId="13" fillId="24" borderId="0" xfId="0" applyFont="1" applyFill="1" applyBorder="1" applyAlignment="1" applyProtection="1">
      <alignment horizontal="center" vertical="center"/>
      <protection/>
    </xf>
    <xf numFmtId="0" fontId="55" fillId="24" borderId="32" xfId="0" applyFont="1" applyFill="1" applyBorder="1" applyAlignment="1" applyProtection="1" quotePrefix="1">
      <alignment horizontal="left" vertical="center"/>
      <protection/>
    </xf>
    <xf numFmtId="0" fontId="13" fillId="21" borderId="64" xfId="0" applyFont="1" applyFill="1" applyBorder="1" applyAlignment="1" applyProtection="1">
      <alignment horizontal="center" vertical="center"/>
      <protection/>
    </xf>
    <xf numFmtId="0" fontId="11" fillId="21" borderId="69" xfId="0" applyFont="1" applyFill="1" applyBorder="1" applyAlignment="1" applyProtection="1">
      <alignment horizontal="center" vertical="center"/>
      <protection/>
    </xf>
    <xf numFmtId="0" fontId="13" fillId="21" borderId="70" xfId="0" applyFont="1" applyFill="1" applyBorder="1" applyAlignment="1" applyProtection="1">
      <alignment horizontal="center" vertical="center"/>
      <protection/>
    </xf>
    <xf numFmtId="0" fontId="13" fillId="24" borderId="43" xfId="0" applyFont="1" applyFill="1" applyBorder="1" applyAlignment="1" applyProtection="1">
      <alignment horizontal="center" vertical="center"/>
      <protection/>
    </xf>
    <xf numFmtId="0" fontId="11" fillId="20" borderId="53" xfId="0" applyFont="1" applyFill="1" applyBorder="1" applyAlignment="1" applyProtection="1">
      <alignment vertical="center"/>
      <protection/>
    </xf>
    <xf numFmtId="0" fontId="11" fillId="26" borderId="52" xfId="0" applyFont="1" applyFill="1" applyBorder="1" applyAlignment="1" applyProtection="1">
      <alignment horizontal="center" vertical="center"/>
      <protection/>
    </xf>
    <xf numFmtId="0" fontId="12" fillId="4" borderId="18" xfId="0" applyFont="1" applyFill="1" applyBorder="1" applyAlignment="1" applyProtection="1">
      <alignment horizontal="center" vertical="center"/>
      <protection locked="0"/>
    </xf>
    <xf numFmtId="0" fontId="12" fillId="4" borderId="32" xfId="0" applyFont="1" applyFill="1" applyBorder="1" applyAlignment="1" applyProtection="1" quotePrefix="1">
      <alignment horizontal="center" vertical="center"/>
      <protection locked="0"/>
    </xf>
    <xf numFmtId="0" fontId="13" fillId="8" borderId="84" xfId="0" applyFont="1" applyFill="1" applyBorder="1" applyAlignment="1" applyProtection="1">
      <alignment horizontal="center" vertical="center"/>
      <protection/>
    </xf>
    <xf numFmtId="0" fontId="13" fillId="8" borderId="33" xfId="0" applyFont="1" applyFill="1" applyBorder="1" applyAlignment="1" applyProtection="1">
      <alignment horizontal="center" vertical="center"/>
      <protection/>
    </xf>
    <xf numFmtId="0" fontId="13" fillId="8" borderId="55" xfId="0" applyFont="1" applyFill="1" applyBorder="1" applyAlignment="1" applyProtection="1">
      <alignment horizontal="center" vertical="center"/>
      <protection/>
    </xf>
    <xf numFmtId="0" fontId="36" fillId="0" borderId="0" xfId="0" applyNumberFormat="1" applyFont="1" applyFill="1" applyBorder="1" applyAlignment="1" applyProtection="1">
      <alignment horizontal="center" vertical="center"/>
      <protection/>
    </xf>
    <xf numFmtId="172" fontId="41" fillId="24" borderId="17" xfId="0" applyNumberFormat="1" applyFont="1" applyFill="1" applyBorder="1" applyAlignment="1" applyProtection="1">
      <alignment horizontal="center" vertical="center"/>
      <protection/>
    </xf>
    <xf numFmtId="172" fontId="3" fillId="24" borderId="10" xfId="0" applyNumberFormat="1" applyFont="1" applyFill="1" applyBorder="1" applyAlignment="1" applyProtection="1">
      <alignment horizontal="center" vertical="center"/>
      <protection/>
    </xf>
    <xf numFmtId="172" fontId="13" fillId="24" borderId="17" xfId="0" applyNumberFormat="1" applyFont="1" applyFill="1" applyBorder="1" applyAlignment="1" applyProtection="1">
      <alignment horizontal="center" vertical="center"/>
      <protection/>
    </xf>
    <xf numFmtId="172" fontId="13" fillId="24" borderId="32" xfId="0" applyNumberFormat="1" applyFont="1" applyFill="1" applyBorder="1" applyAlignment="1" applyProtection="1">
      <alignment horizontal="center" vertical="center"/>
      <protection/>
    </xf>
    <xf numFmtId="172" fontId="13" fillId="24" borderId="0" xfId="0" applyNumberFormat="1" applyFont="1" applyFill="1" applyBorder="1" applyAlignment="1" applyProtection="1">
      <alignment horizontal="center" vertical="center"/>
      <protection/>
    </xf>
    <xf numFmtId="172" fontId="13" fillId="24" borderId="43" xfId="0" applyNumberFormat="1" applyFont="1" applyFill="1" applyBorder="1" applyAlignment="1" applyProtection="1">
      <alignment horizontal="center" vertical="center"/>
      <protection/>
    </xf>
    <xf numFmtId="172" fontId="3" fillId="24" borderId="28" xfId="0" applyNumberFormat="1" applyFont="1" applyFill="1" applyBorder="1" applyAlignment="1" applyProtection="1">
      <alignment horizontal="center" vertical="center"/>
      <protection/>
    </xf>
    <xf numFmtId="172" fontId="4" fillId="24" borderId="10" xfId="0" applyNumberFormat="1" applyFont="1" applyFill="1" applyBorder="1" applyAlignment="1" applyProtection="1">
      <alignment horizontal="center" vertical="center"/>
      <protection/>
    </xf>
    <xf numFmtId="172" fontId="41" fillId="24" borderId="0" xfId="0" applyNumberFormat="1" applyFont="1" applyFill="1" applyBorder="1" applyAlignment="1" applyProtection="1">
      <alignment horizontal="center" vertical="center"/>
      <protection/>
    </xf>
    <xf numFmtId="172" fontId="41" fillId="0" borderId="0" xfId="0" applyNumberFormat="1" applyFont="1" applyBorder="1" applyAlignment="1" applyProtection="1">
      <alignment horizontal="center" vertical="center"/>
      <protection/>
    </xf>
    <xf numFmtId="20" fontId="11" fillId="24" borderId="17" xfId="0" applyNumberFormat="1" applyFont="1" applyFill="1" applyBorder="1" applyAlignment="1" applyProtection="1">
      <alignment horizontal="center" vertical="center"/>
      <protection/>
    </xf>
    <xf numFmtId="20" fontId="4" fillId="24" borderId="10" xfId="0" applyNumberFormat="1" applyFont="1" applyFill="1" applyBorder="1" applyAlignment="1" applyProtection="1">
      <alignment horizontal="center" vertical="center"/>
      <protection/>
    </xf>
    <xf numFmtId="20" fontId="11" fillId="24" borderId="31" xfId="0" applyNumberFormat="1" applyFont="1" applyFill="1" applyBorder="1" applyAlignment="1" applyProtection="1">
      <alignment horizontal="center" vertical="center"/>
      <protection/>
    </xf>
    <xf numFmtId="20" fontId="11" fillId="24" borderId="54" xfId="0" applyNumberFormat="1" applyFont="1" applyFill="1" applyBorder="1" applyAlignment="1" applyProtection="1">
      <alignment horizontal="center" vertical="center"/>
      <protection/>
    </xf>
    <xf numFmtId="20" fontId="11" fillId="24" borderId="52" xfId="0" applyNumberFormat="1" applyFont="1" applyFill="1" applyBorder="1" applyAlignment="1" applyProtection="1">
      <alignment horizontal="center" vertical="center"/>
      <protection/>
    </xf>
    <xf numFmtId="20" fontId="11" fillId="24" borderId="43" xfId="0" applyNumberFormat="1" applyFont="1" applyFill="1" applyBorder="1" applyAlignment="1" applyProtection="1">
      <alignment horizontal="center" vertical="center"/>
      <protection/>
    </xf>
    <xf numFmtId="20" fontId="41" fillId="24" borderId="17" xfId="0" applyNumberFormat="1" applyFont="1" applyFill="1" applyBorder="1" applyAlignment="1" applyProtection="1">
      <alignment horizontal="center" vertical="center"/>
      <protection/>
    </xf>
    <xf numFmtId="0" fontId="14" fillId="24" borderId="0" xfId="0" applyFont="1" applyFill="1" applyBorder="1" applyAlignment="1" applyProtection="1">
      <alignment horizontal="center" vertical="center"/>
      <protection/>
    </xf>
    <xf numFmtId="0" fontId="44" fillId="24" borderId="49" xfId="0" applyFont="1" applyFill="1" applyBorder="1" applyAlignment="1" applyProtection="1">
      <alignment horizontal="left" vertical="center"/>
      <protection/>
    </xf>
    <xf numFmtId="172" fontId="41" fillId="24" borderId="52" xfId="0" applyNumberFormat="1" applyFont="1" applyFill="1" applyBorder="1" applyAlignment="1" applyProtection="1">
      <alignment horizontal="center" vertical="center"/>
      <protection/>
    </xf>
    <xf numFmtId="0" fontId="41" fillId="24" borderId="43" xfId="0" applyFont="1" applyFill="1" applyBorder="1" applyAlignment="1" applyProtection="1">
      <alignment horizontal="center" vertical="center"/>
      <protection/>
    </xf>
    <xf numFmtId="0" fontId="45" fillId="24" borderId="43" xfId="0" applyFont="1" applyFill="1" applyBorder="1" applyAlignment="1" applyProtection="1">
      <alignment horizontal="left" vertical="center"/>
      <protection/>
    </xf>
    <xf numFmtId="0" fontId="4" fillId="24" borderId="43" xfId="0" applyFont="1" applyFill="1" applyBorder="1" applyAlignment="1" applyProtection="1">
      <alignment horizontal="left" vertical="center"/>
      <protection/>
    </xf>
    <xf numFmtId="0" fontId="4" fillId="24" borderId="43" xfId="0" applyFont="1" applyFill="1" applyBorder="1" applyAlignment="1" applyProtection="1">
      <alignment vertical="center"/>
      <protection/>
    </xf>
    <xf numFmtId="0" fontId="44" fillId="24" borderId="43" xfId="0" applyFont="1" applyFill="1" applyBorder="1" applyAlignment="1" applyProtection="1">
      <alignment vertical="center"/>
      <protection/>
    </xf>
    <xf numFmtId="0" fontId="44" fillId="24" borderId="43" xfId="0" applyFont="1" applyFill="1" applyBorder="1" applyAlignment="1" applyProtection="1">
      <alignment horizontal="center" vertical="center"/>
      <protection/>
    </xf>
    <xf numFmtId="0" fontId="44" fillId="24" borderId="43" xfId="0" applyFont="1" applyFill="1" applyBorder="1" applyAlignment="1" applyProtection="1">
      <alignment horizontal="left" vertical="center"/>
      <protection/>
    </xf>
    <xf numFmtId="0" fontId="44" fillId="24" borderId="43" xfId="0" applyFont="1" applyFill="1" applyBorder="1" applyAlignment="1" applyProtection="1">
      <alignment horizontal="right" vertical="center"/>
      <protection/>
    </xf>
    <xf numFmtId="0" fontId="41" fillId="24" borderId="43" xfId="0" applyFont="1" applyFill="1" applyBorder="1" applyAlignment="1" applyProtection="1">
      <alignment vertical="center"/>
      <protection/>
    </xf>
    <xf numFmtId="0" fontId="14" fillId="0" borderId="43" xfId="0" applyFont="1" applyBorder="1" applyAlignment="1" applyProtection="1">
      <alignment horizontal="center" vertical="center"/>
      <protection/>
    </xf>
    <xf numFmtId="0" fontId="44" fillId="24" borderId="33" xfId="0" applyFont="1" applyFill="1" applyBorder="1" applyAlignment="1" applyProtection="1">
      <alignment horizontal="left" vertical="center"/>
      <protection/>
    </xf>
    <xf numFmtId="0" fontId="41" fillId="24" borderId="0" xfId="0" applyFont="1" applyFill="1" applyBorder="1" applyAlignment="1" applyProtection="1">
      <alignment horizontal="right" vertical="center"/>
      <protection/>
    </xf>
    <xf numFmtId="0" fontId="17" fillId="24" borderId="0" xfId="0" applyFont="1" applyFill="1" applyBorder="1" applyAlignment="1" applyProtection="1">
      <alignment horizontal="right" vertical="center"/>
      <protection/>
    </xf>
    <xf numFmtId="0" fontId="17" fillId="24" borderId="0" xfId="0" applyFont="1" applyFill="1" applyBorder="1" applyAlignment="1" applyProtection="1">
      <alignment horizontal="left" vertical="center"/>
      <protection/>
    </xf>
    <xf numFmtId="0" fontId="4" fillId="24" borderId="0" xfId="0" applyFont="1" applyFill="1" applyBorder="1" applyAlignment="1" applyProtection="1">
      <alignment horizontal="left" vertical="center"/>
      <protection/>
    </xf>
    <xf numFmtId="20" fontId="35" fillId="24" borderId="0" xfId="0" applyNumberFormat="1" applyFont="1" applyFill="1" applyBorder="1" applyAlignment="1" applyProtection="1">
      <alignment horizontal="center" vertical="center"/>
      <protection/>
    </xf>
    <xf numFmtId="0" fontId="4" fillId="20" borderId="43" xfId="0" applyFont="1" applyFill="1" applyBorder="1" applyAlignment="1" applyProtection="1">
      <alignment horizontal="left" vertical="center"/>
      <protection/>
    </xf>
    <xf numFmtId="0" fontId="4" fillId="20" borderId="43" xfId="0" applyFont="1" applyFill="1" applyBorder="1" applyAlignment="1" applyProtection="1">
      <alignment horizontal="center" vertical="center"/>
      <protection/>
    </xf>
    <xf numFmtId="0" fontId="60" fillId="0" borderId="0" xfId="0" applyFont="1" applyAlignment="1" applyProtection="1">
      <alignment vertical="center"/>
      <protection/>
    </xf>
    <xf numFmtId="0" fontId="61" fillId="0" borderId="0" xfId="0" applyFont="1" applyAlignment="1" applyProtection="1">
      <alignment vertical="center"/>
      <protection/>
    </xf>
    <xf numFmtId="0" fontId="62" fillId="0" borderId="0" xfId="0" applyFont="1" applyAlignment="1" applyProtection="1">
      <alignment horizontal="center" vertical="center"/>
      <protection/>
    </xf>
    <xf numFmtId="172" fontId="3" fillId="24" borderId="0" xfId="0" applyNumberFormat="1" applyFont="1" applyFill="1" applyBorder="1" applyAlignment="1" applyProtection="1">
      <alignment horizontal="center" vertical="center"/>
      <protection/>
    </xf>
    <xf numFmtId="172" fontId="3" fillId="24" borderId="54" xfId="0" applyNumberFormat="1" applyFont="1" applyFill="1" applyBorder="1" applyAlignment="1" applyProtection="1">
      <alignment horizontal="center" vertical="center"/>
      <protection/>
    </xf>
    <xf numFmtId="0" fontId="10" fillId="24" borderId="78" xfId="0" applyFont="1" applyFill="1" applyBorder="1" applyAlignment="1" applyProtection="1">
      <alignment horizontal="center" vertical="center"/>
      <protection/>
    </xf>
    <xf numFmtId="0" fontId="10" fillId="24" borderId="85" xfId="0" applyFont="1" applyFill="1" applyBorder="1" applyAlignment="1" applyProtection="1">
      <alignment horizontal="center" vertical="center"/>
      <protection/>
    </xf>
    <xf numFmtId="0" fontId="51" fillId="24" borderId="85" xfId="0" applyFont="1" applyFill="1" applyBorder="1" applyAlignment="1" applyProtection="1">
      <alignment horizontal="center" vertical="center"/>
      <protection/>
    </xf>
    <xf numFmtId="0" fontId="51" fillId="24" borderId="47" xfId="0" applyFont="1" applyFill="1" applyBorder="1" applyAlignment="1" applyProtection="1">
      <alignment horizontal="center" vertical="center"/>
      <protection locked="0"/>
    </xf>
    <xf numFmtId="0" fontId="51" fillId="24" borderId="86" xfId="0" applyFont="1" applyFill="1" applyBorder="1" applyAlignment="1" applyProtection="1">
      <alignment horizontal="center" vertical="center"/>
      <protection locked="0"/>
    </xf>
    <xf numFmtId="0" fontId="63" fillId="24" borderId="87" xfId="0" applyFont="1" applyFill="1" applyBorder="1" applyAlignment="1" applyProtection="1">
      <alignment horizontal="center" vertical="center"/>
      <protection locked="0"/>
    </xf>
    <xf numFmtId="0" fontId="63" fillId="24" borderId="47" xfId="0" applyFont="1" applyFill="1" applyBorder="1" applyAlignment="1" applyProtection="1">
      <alignment horizontal="center" vertical="center"/>
      <protection locked="0"/>
    </xf>
    <xf numFmtId="0" fontId="63" fillId="24" borderId="86" xfId="0" applyFont="1" applyFill="1" applyBorder="1" applyAlignment="1" applyProtection="1">
      <alignment horizontal="center" vertical="center"/>
      <protection locked="0"/>
    </xf>
    <xf numFmtId="0" fontId="51" fillId="24" borderId="87" xfId="0" applyFont="1" applyFill="1" applyBorder="1" applyAlignment="1" applyProtection="1">
      <alignment horizontal="center" vertical="center"/>
      <protection locked="0"/>
    </xf>
    <xf numFmtId="0" fontId="51" fillId="24" borderId="10" xfId="0" applyFont="1" applyFill="1" applyBorder="1" applyAlignment="1" applyProtection="1">
      <alignment vertical="center"/>
      <protection/>
    </xf>
    <xf numFmtId="0" fontId="4" fillId="24" borderId="31" xfId="0" applyFont="1" applyFill="1" applyBorder="1" applyAlignment="1" applyProtection="1">
      <alignment vertical="center"/>
      <protection/>
    </xf>
    <xf numFmtId="0" fontId="4" fillId="24" borderId="32" xfId="0" applyFont="1" applyFill="1" applyBorder="1" applyAlignment="1" applyProtection="1">
      <alignment vertical="center"/>
      <protection/>
    </xf>
    <xf numFmtId="0" fontId="4" fillId="24" borderId="49" xfId="0" applyFont="1" applyFill="1" applyBorder="1" applyAlignment="1" applyProtection="1">
      <alignment vertical="center"/>
      <protection/>
    </xf>
    <xf numFmtId="0" fontId="4" fillId="24" borderId="54" xfId="0" applyFont="1" applyFill="1" applyBorder="1" applyAlignment="1" applyProtection="1">
      <alignment vertical="center"/>
      <protection/>
    </xf>
    <xf numFmtId="0" fontId="4" fillId="24" borderId="55" xfId="0" applyFont="1" applyFill="1" applyBorder="1" applyAlignment="1" applyProtection="1">
      <alignment vertical="center"/>
      <protection/>
    </xf>
    <xf numFmtId="0" fontId="6" fillId="24" borderId="54" xfId="0" applyFont="1" applyFill="1" applyBorder="1" applyAlignment="1" applyProtection="1">
      <alignment horizontal="center" vertical="center"/>
      <protection/>
    </xf>
    <xf numFmtId="0" fontId="4" fillId="24" borderId="52" xfId="0" applyFont="1" applyFill="1" applyBorder="1" applyAlignment="1" applyProtection="1">
      <alignment vertical="center"/>
      <protection/>
    </xf>
    <xf numFmtId="0" fontId="4" fillId="24" borderId="33" xfId="0" applyFont="1" applyFill="1" applyBorder="1" applyAlignment="1" applyProtection="1">
      <alignment vertical="center"/>
      <protection/>
    </xf>
    <xf numFmtId="0" fontId="64" fillId="24" borderId="0" xfId="0" applyFont="1" applyFill="1" applyAlignment="1" applyProtection="1">
      <alignment vertical="center"/>
      <protection/>
    </xf>
    <xf numFmtId="0" fontId="8" fillId="24" borderId="0" xfId="0" applyFont="1" applyFill="1" applyAlignment="1" applyProtection="1">
      <alignment vertical="center"/>
      <protection/>
    </xf>
    <xf numFmtId="0" fontId="62" fillId="24" borderId="0" xfId="0" applyFont="1" applyFill="1" applyAlignment="1" applyProtection="1">
      <alignment horizontal="center" vertical="center"/>
      <protection/>
    </xf>
    <xf numFmtId="0" fontId="54" fillId="24" borderId="0" xfId="0" applyFont="1" applyFill="1" applyAlignment="1" applyProtection="1">
      <alignment vertical="center"/>
      <protection/>
    </xf>
    <xf numFmtId="1" fontId="66" fillId="0" borderId="28" xfId="0" applyNumberFormat="1" applyFont="1" applyBorder="1" applyAlignment="1" applyProtection="1">
      <alignment horizontal="center" vertical="center"/>
      <protection/>
    </xf>
    <xf numFmtId="1" fontId="66" fillId="0" borderId="24" xfId="0" applyNumberFormat="1" applyFont="1" applyBorder="1" applyAlignment="1" applyProtection="1">
      <alignment horizontal="center" vertical="center"/>
      <protection/>
    </xf>
    <xf numFmtId="1" fontId="66" fillId="0" borderId="10" xfId="0" applyNumberFormat="1" applyFont="1" applyBorder="1" applyAlignment="1" applyProtection="1">
      <alignment horizontal="center" vertical="center"/>
      <protection/>
    </xf>
    <xf numFmtId="0" fontId="48" fillId="24" borderId="20" xfId="0" applyFont="1" applyFill="1" applyBorder="1" applyAlignment="1" applyProtection="1">
      <alignment horizontal="center" vertical="center"/>
      <protection/>
    </xf>
    <xf numFmtId="0" fontId="48" fillId="24" borderId="71" xfId="0" applyFont="1" applyFill="1" applyBorder="1" applyAlignment="1" applyProtection="1">
      <alignment horizontal="center" vertical="center"/>
      <protection/>
    </xf>
    <xf numFmtId="0" fontId="48" fillId="24" borderId="34" xfId="0" applyFont="1" applyFill="1" applyBorder="1" applyAlignment="1" applyProtection="1">
      <alignment horizontal="center" vertical="center"/>
      <protection/>
    </xf>
    <xf numFmtId="1" fontId="67" fillId="0" borderId="10" xfId="0" applyNumberFormat="1" applyFont="1" applyBorder="1" applyAlignment="1" applyProtection="1">
      <alignment horizontal="center" vertical="center"/>
      <protection/>
    </xf>
    <xf numFmtId="1" fontId="67" fillId="0" borderId="24" xfId="0" applyNumberFormat="1" applyFont="1" applyBorder="1" applyAlignment="1" applyProtection="1">
      <alignment horizontal="center" vertical="center"/>
      <protection/>
    </xf>
    <xf numFmtId="0" fontId="62" fillId="24" borderId="10" xfId="0" applyFont="1" applyFill="1" applyBorder="1" applyAlignment="1" applyProtection="1">
      <alignment horizontal="center" vertical="center"/>
      <protection/>
    </xf>
    <xf numFmtId="0" fontId="62" fillId="24" borderId="24" xfId="0" applyFont="1" applyFill="1" applyBorder="1" applyAlignment="1" applyProtection="1">
      <alignment horizontal="center" vertical="center"/>
      <protection/>
    </xf>
    <xf numFmtId="0" fontId="68" fillId="24" borderId="28" xfId="0" applyFont="1" applyFill="1" applyBorder="1" applyAlignment="1" applyProtection="1">
      <alignment horizontal="center" vertical="center"/>
      <protection/>
    </xf>
    <xf numFmtId="0" fontId="68" fillId="24" borderId="10" xfId="0" applyFont="1" applyFill="1" applyBorder="1" applyAlignment="1" applyProtection="1">
      <alignment horizontal="center" vertical="center"/>
      <protection/>
    </xf>
    <xf numFmtId="0" fontId="68" fillId="24" borderId="24" xfId="0" applyFont="1" applyFill="1" applyBorder="1" applyAlignment="1" applyProtection="1">
      <alignment horizontal="center" vertical="center"/>
      <protection/>
    </xf>
    <xf numFmtId="0" fontId="68" fillId="24" borderId="28" xfId="0" applyNumberFormat="1" applyFont="1" applyFill="1" applyBorder="1" applyAlignment="1" applyProtection="1">
      <alignment horizontal="center" vertical="center"/>
      <protection/>
    </xf>
    <xf numFmtId="0" fontId="68" fillId="24" borderId="10" xfId="0" applyNumberFormat="1" applyFont="1" applyFill="1" applyBorder="1" applyAlignment="1" applyProtection="1">
      <alignment horizontal="center" vertical="center"/>
      <protection/>
    </xf>
    <xf numFmtId="0" fontId="68" fillId="24" borderId="24" xfId="0" applyNumberFormat="1" applyFont="1" applyFill="1" applyBorder="1" applyAlignment="1" applyProtection="1">
      <alignment horizontal="center" vertical="center"/>
      <protection/>
    </xf>
    <xf numFmtId="1" fontId="3" fillId="24" borderId="10" xfId="0" applyNumberFormat="1" applyFont="1" applyFill="1" applyBorder="1" applyAlignment="1" applyProtection="1">
      <alignment horizontal="center" vertical="center"/>
      <protection/>
    </xf>
    <xf numFmtId="1" fontId="12" fillId="24" borderId="10" xfId="0" applyNumberFormat="1" applyFont="1" applyFill="1" applyBorder="1" applyAlignment="1" applyProtection="1">
      <alignment horizontal="center" vertical="center"/>
      <protection/>
    </xf>
    <xf numFmtId="1" fontId="13" fillId="24" borderId="18" xfId="0" applyNumberFormat="1" applyFont="1" applyFill="1" applyBorder="1" applyAlignment="1" applyProtection="1">
      <alignment horizontal="center" vertical="center"/>
      <protection/>
    </xf>
    <xf numFmtId="1" fontId="55" fillId="24" borderId="16" xfId="0" applyNumberFormat="1" applyFont="1" applyFill="1" applyBorder="1" applyAlignment="1" applyProtection="1">
      <alignment horizontal="center" vertical="center"/>
      <protection/>
    </xf>
    <xf numFmtId="0" fontId="11" fillId="24" borderId="18" xfId="0" applyFont="1" applyFill="1" applyBorder="1" applyAlignment="1" applyProtection="1">
      <alignment horizontal="center" vertical="center"/>
      <protection/>
    </xf>
    <xf numFmtId="0" fontId="17" fillId="24" borderId="18" xfId="0" applyFont="1" applyFill="1" applyBorder="1" applyAlignment="1" applyProtection="1">
      <alignment horizontal="center" vertical="center"/>
      <protection/>
    </xf>
    <xf numFmtId="0" fontId="55" fillId="24" borderId="31" xfId="0" applyFont="1" applyFill="1" applyBorder="1" applyAlignment="1" applyProtection="1" quotePrefix="1">
      <alignment horizontal="center" vertical="center"/>
      <protection/>
    </xf>
    <xf numFmtId="1" fontId="12" fillId="24" borderId="65" xfId="0" applyNumberFormat="1" applyFont="1" applyFill="1" applyBorder="1" applyAlignment="1" applyProtection="1">
      <alignment horizontal="center" vertical="center"/>
      <protection/>
    </xf>
    <xf numFmtId="0" fontId="6" fillId="24" borderId="16" xfId="0" applyFont="1" applyFill="1" applyBorder="1" applyAlignment="1" applyProtection="1">
      <alignment horizontal="center" vertical="center"/>
      <protection/>
    </xf>
    <xf numFmtId="1" fontId="12" fillId="24" borderId="28" xfId="0" applyNumberFormat="1" applyFont="1" applyFill="1" applyBorder="1" applyAlignment="1" applyProtection="1">
      <alignment horizontal="center" vertical="center"/>
      <protection/>
    </xf>
    <xf numFmtId="1" fontId="55" fillId="24" borderId="33" xfId="0" applyNumberFormat="1" applyFont="1" applyFill="1" applyBorder="1" applyAlignment="1" applyProtection="1">
      <alignment horizontal="center" vertical="center"/>
      <protection/>
    </xf>
    <xf numFmtId="0" fontId="55" fillId="24" borderId="32" xfId="0" applyFont="1" applyFill="1" applyBorder="1" applyAlignment="1" applyProtection="1">
      <alignment horizontal="center" vertical="center"/>
      <protection/>
    </xf>
    <xf numFmtId="1" fontId="55" fillId="24" borderId="49" xfId="0" applyNumberFormat="1" applyFont="1" applyFill="1" applyBorder="1" applyAlignment="1" applyProtection="1">
      <alignment horizontal="center" vertical="center"/>
      <protection/>
    </xf>
    <xf numFmtId="0" fontId="6" fillId="24" borderId="49" xfId="0" applyFont="1" applyFill="1" applyBorder="1" applyAlignment="1" applyProtection="1">
      <alignment horizontal="center" vertical="center"/>
      <protection/>
    </xf>
    <xf numFmtId="0" fontId="55" fillId="24" borderId="17" xfId="0" applyFont="1" applyFill="1" applyBorder="1" applyAlignment="1" applyProtection="1" quotePrefix="1">
      <alignment horizontal="center" vertical="center"/>
      <protection/>
    </xf>
    <xf numFmtId="1" fontId="55" fillId="24" borderId="18" xfId="0" applyNumberFormat="1" applyFont="1" applyFill="1" applyBorder="1" applyAlignment="1" applyProtection="1">
      <alignment horizontal="center" vertical="center"/>
      <protection/>
    </xf>
    <xf numFmtId="0" fontId="55" fillId="24" borderId="52" xfId="0" applyFont="1" applyFill="1" applyBorder="1" applyAlignment="1" applyProtection="1" quotePrefix="1">
      <alignment horizontal="center" vertical="center"/>
      <protection/>
    </xf>
    <xf numFmtId="1" fontId="3" fillId="7" borderId="10" xfId="0" applyNumberFormat="1" applyFont="1" applyFill="1" applyBorder="1" applyAlignment="1" applyProtection="1">
      <alignment horizontal="center" vertical="center"/>
      <protection/>
    </xf>
    <xf numFmtId="0" fontId="4" fillId="7" borderId="10" xfId="0" applyFont="1" applyFill="1" applyBorder="1" applyAlignment="1" applyProtection="1">
      <alignment horizontal="center" vertical="center"/>
      <protection/>
    </xf>
    <xf numFmtId="1" fontId="13" fillId="24" borderId="32" xfId="0" applyNumberFormat="1" applyFont="1" applyFill="1" applyBorder="1" applyAlignment="1" applyProtection="1">
      <alignment horizontal="center" vertical="center"/>
      <protection/>
    </xf>
    <xf numFmtId="0" fontId="55" fillId="24" borderId="54" xfId="0" applyFont="1" applyFill="1" applyBorder="1" applyAlignment="1" applyProtection="1" quotePrefix="1">
      <alignment horizontal="center" vertical="center"/>
      <protection/>
    </xf>
    <xf numFmtId="0" fontId="11" fillId="24" borderId="32" xfId="0" applyFont="1" applyFill="1" applyBorder="1" applyAlignment="1" applyProtection="1">
      <alignment horizontal="center" vertical="center"/>
      <protection/>
    </xf>
    <xf numFmtId="1" fontId="13" fillId="24" borderId="0" xfId="0" applyNumberFormat="1" applyFont="1" applyFill="1" applyBorder="1" applyAlignment="1" applyProtection="1">
      <alignment horizontal="center" vertical="center"/>
      <protection/>
    </xf>
    <xf numFmtId="0" fontId="17" fillId="24" borderId="0" xfId="0" applyFont="1" applyFill="1" applyBorder="1" applyAlignment="1" applyProtection="1">
      <alignment horizontal="center" vertical="center"/>
      <protection/>
    </xf>
    <xf numFmtId="1" fontId="63" fillId="24" borderId="0" xfId="0" applyNumberFormat="1" applyFont="1" applyFill="1" applyBorder="1" applyAlignment="1" applyProtection="1">
      <alignment horizontal="left" vertical="center"/>
      <protection/>
    </xf>
    <xf numFmtId="1" fontId="13" fillId="24" borderId="43" xfId="0" applyNumberFormat="1" applyFont="1" applyFill="1" applyBorder="1" applyAlignment="1" applyProtection="1">
      <alignment horizontal="center" vertical="center"/>
      <protection/>
    </xf>
    <xf numFmtId="1" fontId="3" fillId="24" borderId="28" xfId="0" applyNumberFormat="1" applyFont="1" applyFill="1" applyBorder="1" applyAlignment="1" applyProtection="1">
      <alignment horizontal="center" vertical="center"/>
      <protection/>
    </xf>
    <xf numFmtId="1" fontId="4" fillId="7" borderId="10" xfId="0" applyNumberFormat="1" applyFont="1" applyFill="1" applyBorder="1" applyAlignment="1" applyProtection="1">
      <alignment horizontal="center" vertical="center"/>
      <protection/>
    </xf>
    <xf numFmtId="1" fontId="6" fillId="24" borderId="65" xfId="0" applyNumberFormat="1" applyFont="1" applyFill="1" applyBorder="1" applyAlignment="1" applyProtection="1">
      <alignment horizontal="center" vertical="center"/>
      <protection/>
    </xf>
    <xf numFmtId="1" fontId="6" fillId="24" borderId="10" xfId="0" applyNumberFormat="1" applyFont="1" applyFill="1" applyBorder="1" applyAlignment="1" applyProtection="1">
      <alignment horizontal="center" vertical="center"/>
      <protection/>
    </xf>
    <xf numFmtId="1" fontId="41" fillId="24" borderId="18" xfId="0" applyNumberFormat="1" applyFont="1" applyFill="1" applyBorder="1" applyAlignment="1" applyProtection="1">
      <alignment horizontal="center" vertical="center"/>
      <protection/>
    </xf>
    <xf numFmtId="1" fontId="44" fillId="24" borderId="18" xfId="0" applyNumberFormat="1" applyFont="1" applyFill="1" applyBorder="1" applyAlignment="1" applyProtection="1">
      <alignment horizontal="center" vertical="center"/>
      <protection/>
    </xf>
    <xf numFmtId="0" fontId="55" fillId="24" borderId="16" xfId="0" applyFont="1" applyFill="1" applyBorder="1" applyAlignment="1" applyProtection="1" quotePrefix="1">
      <alignment horizontal="center" vertical="center"/>
      <protection/>
    </xf>
    <xf numFmtId="1" fontId="44" fillId="24" borderId="32" xfId="0" applyNumberFormat="1" applyFont="1" applyFill="1" applyBorder="1" applyAlignment="1" applyProtection="1">
      <alignment horizontal="center" vertical="center"/>
      <protection/>
    </xf>
    <xf numFmtId="0" fontId="55" fillId="24" borderId="17" xfId="0" applyFont="1" applyFill="1" applyBorder="1" applyAlignment="1" applyProtection="1">
      <alignment horizontal="center" vertical="center"/>
      <protection/>
    </xf>
    <xf numFmtId="0" fontId="55" fillId="24" borderId="16" xfId="0" applyFont="1" applyFill="1" applyBorder="1" applyAlignment="1" applyProtection="1">
      <alignment horizontal="center" vertical="center"/>
      <protection/>
    </xf>
    <xf numFmtId="1" fontId="4" fillId="24" borderId="10" xfId="0" applyNumberFormat="1" applyFont="1" applyFill="1" applyBorder="1" applyAlignment="1" applyProtection="1">
      <alignment horizontal="center" vertical="center"/>
      <protection/>
    </xf>
    <xf numFmtId="1" fontId="4" fillId="24" borderId="17" xfId="0" applyNumberFormat="1" applyFont="1" applyFill="1" applyBorder="1" applyAlignment="1" applyProtection="1">
      <alignment horizontal="center" vertical="center"/>
      <protection/>
    </xf>
    <xf numFmtId="1" fontId="6" fillId="24" borderId="17" xfId="0" applyNumberFormat="1" applyFont="1" applyFill="1" applyBorder="1" applyAlignment="1" applyProtection="1">
      <alignment horizontal="center" vertical="center"/>
      <protection/>
    </xf>
    <xf numFmtId="1" fontId="4" fillId="7" borderId="17" xfId="0" applyNumberFormat="1" applyFont="1" applyFill="1" applyBorder="1" applyAlignment="1" applyProtection="1">
      <alignment horizontal="center" vertical="center"/>
      <protection/>
    </xf>
    <xf numFmtId="1" fontId="41" fillId="24" borderId="32" xfId="0" applyNumberFormat="1" applyFont="1" applyFill="1" applyBorder="1" applyAlignment="1" applyProtection="1">
      <alignment horizontal="center" vertical="center"/>
      <protection/>
    </xf>
    <xf numFmtId="1" fontId="4" fillId="7" borderId="65" xfId="0" applyNumberFormat="1" applyFont="1" applyFill="1" applyBorder="1" applyAlignment="1" applyProtection="1">
      <alignment horizontal="center" vertical="center"/>
      <protection/>
    </xf>
    <xf numFmtId="1" fontId="6" fillId="24" borderId="31" xfId="0" applyNumberFormat="1" applyFont="1" applyFill="1" applyBorder="1" applyAlignment="1" applyProtection="1">
      <alignment horizontal="center" vertical="center"/>
      <protection/>
    </xf>
    <xf numFmtId="1" fontId="4" fillId="24" borderId="43" xfId="0" applyNumberFormat="1" applyFont="1" applyFill="1" applyBorder="1" applyAlignment="1" applyProtection="1">
      <alignment horizontal="center" vertical="center"/>
      <protection/>
    </xf>
    <xf numFmtId="1" fontId="6" fillId="24" borderId="0" xfId="0" applyNumberFormat="1" applyFont="1" applyFill="1" applyBorder="1" applyAlignment="1" applyProtection="1">
      <alignment horizontal="center" vertical="center"/>
      <protection/>
    </xf>
    <xf numFmtId="1" fontId="4" fillId="24" borderId="28" xfId="0" applyNumberFormat="1" applyFont="1" applyFill="1" applyBorder="1" applyAlignment="1" applyProtection="1">
      <alignment horizontal="center" vertical="center"/>
      <protection/>
    </xf>
    <xf numFmtId="1" fontId="6" fillId="24" borderId="28" xfId="0" applyNumberFormat="1" applyFont="1" applyFill="1" applyBorder="1" applyAlignment="1" applyProtection="1">
      <alignment horizontal="center" vertical="center"/>
      <protection/>
    </xf>
    <xf numFmtId="1" fontId="44" fillId="24" borderId="43" xfId="0" applyNumberFormat="1" applyFont="1" applyFill="1" applyBorder="1" applyAlignment="1" applyProtection="1">
      <alignment horizontal="center" vertical="center"/>
      <protection/>
    </xf>
    <xf numFmtId="1" fontId="6" fillId="21" borderId="17" xfId="0" applyNumberFormat="1" applyFont="1" applyFill="1" applyBorder="1" applyAlignment="1" applyProtection="1">
      <alignment horizontal="center" vertical="center"/>
      <protection/>
    </xf>
    <xf numFmtId="1" fontId="41" fillId="24" borderId="43" xfId="0" applyNumberFormat="1" applyFont="1" applyFill="1" applyBorder="1" applyAlignment="1" applyProtection="1">
      <alignment horizontal="center" vertical="center"/>
      <protection/>
    </xf>
    <xf numFmtId="0" fontId="48" fillId="0" borderId="0" xfId="0" applyFont="1" applyFill="1" applyBorder="1" applyAlignment="1" applyProtection="1" quotePrefix="1">
      <alignment vertical="center"/>
      <protection/>
    </xf>
    <xf numFmtId="20" fontId="4" fillId="24" borderId="0" xfId="0" applyNumberFormat="1" applyFont="1" applyFill="1" applyBorder="1" applyAlignment="1" applyProtection="1">
      <alignment horizontal="left" vertical="center"/>
      <protection/>
    </xf>
    <xf numFmtId="20" fontId="35" fillId="20" borderId="43" xfId="0" applyNumberFormat="1" applyFont="1" applyFill="1" applyBorder="1" applyAlignment="1" applyProtection="1">
      <alignment horizontal="center" vertical="center"/>
      <protection/>
    </xf>
    <xf numFmtId="20" fontId="35" fillId="24" borderId="0" xfId="0" applyNumberFormat="1" applyFont="1" applyFill="1" applyBorder="1" applyAlignment="1" applyProtection="1">
      <alignment vertical="center"/>
      <protection/>
    </xf>
    <xf numFmtId="172" fontId="11" fillId="24" borderId="0" xfId="0" applyNumberFormat="1" applyFont="1" applyFill="1" applyBorder="1" applyAlignment="1" applyProtection="1">
      <alignment vertical="center"/>
      <protection/>
    </xf>
    <xf numFmtId="172" fontId="4" fillId="24" borderId="0" xfId="0" applyNumberFormat="1" applyFont="1" applyFill="1" applyBorder="1" applyAlignment="1" applyProtection="1">
      <alignment vertical="center"/>
      <protection/>
    </xf>
    <xf numFmtId="0" fontId="4" fillId="24" borderId="0" xfId="0" applyFont="1" applyFill="1" applyBorder="1" applyAlignment="1" applyProtection="1">
      <alignment horizontal="right" vertical="center"/>
      <protection/>
    </xf>
    <xf numFmtId="0" fontId="6" fillId="4" borderId="0" xfId="0" applyFont="1" applyFill="1" applyBorder="1" applyAlignment="1" applyProtection="1">
      <alignment horizontal="center" vertical="center"/>
      <protection locked="0"/>
    </xf>
    <xf numFmtId="0" fontId="6" fillId="4" borderId="33" xfId="0" applyFont="1" applyFill="1" applyBorder="1" applyAlignment="1" applyProtection="1">
      <alignment horizontal="center" vertical="center"/>
      <protection locked="0"/>
    </xf>
    <xf numFmtId="0" fontId="6" fillId="4" borderId="49" xfId="0" applyFont="1" applyFill="1" applyBorder="1" applyAlignment="1" applyProtection="1">
      <alignment horizontal="center" vertical="center"/>
      <protection locked="0"/>
    </xf>
    <xf numFmtId="0" fontId="12" fillId="24" borderId="54" xfId="0" applyFont="1" applyFill="1" applyBorder="1" applyAlignment="1" applyProtection="1" quotePrefix="1">
      <alignment horizontal="right" vertical="center"/>
      <protection locked="0"/>
    </xf>
    <xf numFmtId="0" fontId="12" fillId="24" borderId="55" xfId="0" applyFont="1" applyFill="1" applyBorder="1" applyAlignment="1" applyProtection="1" quotePrefix="1">
      <alignment horizontal="left" vertical="center"/>
      <protection locked="0"/>
    </xf>
    <xf numFmtId="0" fontId="12" fillId="24" borderId="18" xfId="0" applyFont="1" applyFill="1" applyBorder="1" applyAlignment="1" applyProtection="1">
      <alignment horizontal="center" vertical="center"/>
      <protection/>
    </xf>
    <xf numFmtId="0" fontId="6" fillId="24" borderId="43" xfId="0" applyFont="1" applyFill="1" applyBorder="1" applyAlignment="1" applyProtection="1">
      <alignment horizontal="center" vertical="center"/>
      <protection/>
    </xf>
    <xf numFmtId="172" fontId="4" fillId="24" borderId="52" xfId="0" applyNumberFormat="1" applyFont="1" applyFill="1" applyBorder="1" applyAlignment="1" applyProtection="1">
      <alignment horizontal="center" vertical="center"/>
      <protection/>
    </xf>
    <xf numFmtId="172" fontId="41" fillId="24" borderId="31" xfId="0" applyNumberFormat="1" applyFont="1" applyFill="1" applyBorder="1" applyAlignment="1" applyProtection="1">
      <alignment horizontal="center" vertical="center"/>
      <protection/>
    </xf>
    <xf numFmtId="0" fontId="6" fillId="24" borderId="43" xfId="0" applyFont="1" applyFill="1" applyBorder="1" applyAlignment="1" applyProtection="1">
      <alignment vertical="center"/>
      <protection/>
    </xf>
    <xf numFmtId="0" fontId="6" fillId="24" borderId="43" xfId="0" applyFont="1" applyFill="1" applyBorder="1" applyAlignment="1" applyProtection="1">
      <alignment horizontal="left" vertical="center"/>
      <protection/>
    </xf>
    <xf numFmtId="0" fontId="6" fillId="24" borderId="33" xfId="0" applyFont="1" applyFill="1" applyBorder="1" applyAlignment="1" applyProtection="1">
      <alignment horizontal="left" vertical="center"/>
      <protection/>
    </xf>
    <xf numFmtId="20" fontId="4" fillId="24" borderId="52" xfId="0" applyNumberFormat="1" applyFont="1" applyFill="1" applyBorder="1" applyAlignment="1" applyProtection="1">
      <alignment horizontal="center" vertical="center"/>
      <protection/>
    </xf>
    <xf numFmtId="20" fontId="41" fillId="24" borderId="31" xfId="0" applyNumberFormat="1" applyFont="1" applyFill="1" applyBorder="1" applyAlignment="1" applyProtection="1">
      <alignment horizontal="center" vertical="center"/>
      <protection/>
    </xf>
    <xf numFmtId="0" fontId="55" fillId="24" borderId="31" xfId="0" applyFont="1" applyFill="1" applyBorder="1" applyAlignment="1" applyProtection="1">
      <alignment horizontal="center" vertical="center"/>
      <protection/>
    </xf>
    <xf numFmtId="172" fontId="3" fillId="24" borderId="52" xfId="0" applyNumberFormat="1" applyFont="1" applyFill="1" applyBorder="1" applyAlignment="1" applyProtection="1">
      <alignment horizontal="center" vertical="center"/>
      <protection/>
    </xf>
    <xf numFmtId="1" fontId="3" fillId="24" borderId="43" xfId="0" applyNumberFormat="1" applyFont="1" applyFill="1" applyBorder="1" applyAlignment="1" applyProtection="1">
      <alignment horizontal="center" vertical="center"/>
      <protection/>
    </xf>
    <xf numFmtId="1" fontId="12" fillId="24" borderId="43" xfId="0" applyNumberFormat="1" applyFont="1" applyFill="1" applyBorder="1" applyAlignment="1" applyProtection="1">
      <alignment horizontal="center" vertical="center"/>
      <protection/>
    </xf>
    <xf numFmtId="172" fontId="13" fillId="24" borderId="31" xfId="0" applyNumberFormat="1" applyFont="1" applyFill="1" applyBorder="1" applyAlignment="1" applyProtection="1">
      <alignment horizontal="center" vertical="center"/>
      <protection/>
    </xf>
    <xf numFmtId="1" fontId="55" fillId="24" borderId="32" xfId="0" applyNumberFormat="1" applyFont="1" applyFill="1" applyBorder="1" applyAlignment="1" applyProtection="1">
      <alignment horizontal="center" vertical="center"/>
      <protection/>
    </xf>
    <xf numFmtId="0" fontId="12" fillId="24" borderId="0" xfId="0" applyFont="1" applyFill="1" applyBorder="1" applyAlignment="1" applyProtection="1" quotePrefix="1">
      <alignment horizontal="center" vertical="center"/>
      <protection/>
    </xf>
    <xf numFmtId="0" fontId="3" fillId="24" borderId="43" xfId="0" applyFont="1" applyFill="1" applyBorder="1" applyAlignment="1" applyProtection="1">
      <alignment horizontal="center" vertical="center"/>
      <protection/>
    </xf>
    <xf numFmtId="0" fontId="12" fillId="24" borderId="43" xfId="0" applyFont="1" applyFill="1" applyBorder="1" applyAlignment="1" applyProtection="1" quotePrefix="1">
      <alignment horizontal="right" vertical="center"/>
      <protection/>
    </xf>
    <xf numFmtId="172" fontId="6" fillId="24" borderId="28" xfId="0" applyNumberFormat="1" applyFont="1" applyFill="1" applyBorder="1" applyAlignment="1" applyProtection="1">
      <alignment horizontal="center" vertical="center"/>
      <protection/>
    </xf>
    <xf numFmtId="0" fontId="41" fillId="24" borderId="31" xfId="0" applyFont="1" applyFill="1" applyBorder="1" applyAlignment="1" applyProtection="1">
      <alignment horizontal="center" vertical="center"/>
      <protection/>
    </xf>
    <xf numFmtId="0" fontId="6" fillId="24" borderId="28" xfId="0" applyFont="1" applyFill="1" applyBorder="1" applyAlignment="1" applyProtection="1">
      <alignment horizontal="center" vertical="center"/>
      <protection/>
    </xf>
    <xf numFmtId="172" fontId="4" fillId="24" borderId="31" xfId="0" applyNumberFormat="1" applyFont="1" applyFill="1" applyBorder="1" applyAlignment="1" applyProtection="1">
      <alignment horizontal="center" vertical="center"/>
      <protection/>
    </xf>
    <xf numFmtId="0" fontId="4" fillId="24" borderId="31" xfId="0" applyFont="1" applyFill="1" applyBorder="1" applyAlignment="1" applyProtection="1">
      <alignment horizontal="center" vertical="center"/>
      <protection/>
    </xf>
    <xf numFmtId="0" fontId="69" fillId="0" borderId="0" xfId="0" applyFont="1" applyAlignment="1">
      <alignment vertical="center"/>
    </xf>
    <xf numFmtId="0" fontId="51" fillId="24" borderId="55" xfId="0" applyFont="1" applyFill="1" applyBorder="1" applyAlignment="1">
      <alignment vertical="center"/>
    </xf>
    <xf numFmtId="0" fontId="4" fillId="24" borderId="88" xfId="0" applyFont="1" applyFill="1" applyBorder="1" applyAlignment="1" applyProtection="1">
      <alignment horizontal="center" vertical="center" wrapText="1"/>
      <protection/>
    </xf>
    <xf numFmtId="0" fontId="4" fillId="24" borderId="41" xfId="0" applyFont="1" applyFill="1" applyBorder="1" applyAlignment="1" applyProtection="1">
      <alignment horizontal="center" vertical="center" wrapText="1"/>
      <protection/>
    </xf>
    <xf numFmtId="0" fontId="4" fillId="24" borderId="27" xfId="0" applyFont="1" applyFill="1" applyBorder="1" applyAlignment="1" applyProtection="1">
      <alignment horizontal="center" vertical="center" wrapText="1"/>
      <protection/>
    </xf>
    <xf numFmtId="0" fontId="4" fillId="24" borderId="11" xfId="0" applyFont="1" applyFill="1" applyBorder="1" applyAlignment="1" applyProtection="1">
      <alignment horizontal="center" vertical="center" wrapText="1"/>
      <protection/>
    </xf>
    <xf numFmtId="0" fontId="65" fillId="24" borderId="88" xfId="0" applyFont="1" applyFill="1" applyBorder="1" applyAlignment="1" applyProtection="1">
      <alignment horizontal="center" vertical="center" wrapText="1"/>
      <protection/>
    </xf>
    <xf numFmtId="0" fontId="65" fillId="24" borderId="41" xfId="0" applyFont="1" applyFill="1" applyBorder="1" applyAlignment="1" applyProtection="1">
      <alignment horizontal="center" vertical="center" wrapText="1"/>
      <protection/>
    </xf>
    <xf numFmtId="0" fontId="65" fillId="24" borderId="11" xfId="0" applyFont="1" applyFill="1" applyBorder="1" applyAlignment="1" applyProtection="1">
      <alignment horizontal="center" vertical="center" wrapText="1"/>
      <protection/>
    </xf>
    <xf numFmtId="0" fontId="5" fillId="27" borderId="57" xfId="0" applyFont="1" applyFill="1" applyBorder="1" applyAlignment="1" applyProtection="1">
      <alignment horizontal="center" vertical="center" textRotation="90"/>
      <protection/>
    </xf>
    <xf numFmtId="0" fontId="5" fillId="27" borderId="89" xfId="0" applyFont="1" applyFill="1" applyBorder="1" applyAlignment="1" applyProtection="1">
      <alignment horizontal="center" vertical="center" textRotation="90"/>
      <protection/>
    </xf>
    <xf numFmtId="0" fontId="5" fillId="27" borderId="90" xfId="0" applyFont="1" applyFill="1" applyBorder="1" applyAlignment="1" applyProtection="1">
      <alignment horizontal="center" vertical="center" textRotation="90"/>
      <protection/>
    </xf>
    <xf numFmtId="0" fontId="8" fillId="21" borderId="57" xfId="0" applyFont="1" applyFill="1" applyBorder="1" applyAlignment="1" applyProtection="1">
      <alignment horizontal="center" vertical="center" textRotation="90"/>
      <protection/>
    </xf>
    <xf numFmtId="0" fontId="8" fillId="21" borderId="56" xfId="0" applyFont="1" applyFill="1" applyBorder="1" applyAlignment="1" applyProtection="1">
      <alignment horizontal="center" vertical="center" textRotation="90"/>
      <protection/>
    </xf>
    <xf numFmtId="0" fontId="8" fillId="21" borderId="58" xfId="0" applyFont="1" applyFill="1" applyBorder="1" applyAlignment="1" applyProtection="1">
      <alignment horizontal="center" vertical="center" textRotation="90"/>
      <protection/>
    </xf>
    <xf numFmtId="0" fontId="6" fillId="24" borderId="88" xfId="0" applyFont="1" applyFill="1" applyBorder="1" applyAlignment="1" applyProtection="1">
      <alignment horizontal="center" vertical="center" wrapText="1"/>
      <protection/>
    </xf>
    <xf numFmtId="0" fontId="6" fillId="24" borderId="41" xfId="0" applyFont="1" applyFill="1" applyBorder="1" applyAlignment="1" applyProtection="1">
      <alignment horizontal="center" vertical="center" wrapText="1"/>
      <protection/>
    </xf>
    <xf numFmtId="0" fontId="6" fillId="24" borderId="27" xfId="0" applyFont="1" applyFill="1" applyBorder="1" applyAlignment="1" applyProtection="1">
      <alignment horizontal="center" vertical="center" wrapText="1"/>
      <protection/>
    </xf>
    <xf numFmtId="0" fontId="6" fillId="24" borderId="11" xfId="0" applyFont="1" applyFill="1" applyBorder="1" applyAlignment="1" applyProtection="1">
      <alignment horizontal="center" vertical="center" wrapText="1"/>
      <protection/>
    </xf>
    <xf numFmtId="0" fontId="8" fillId="25" borderId="31" xfId="0" applyFont="1" applyFill="1" applyBorder="1" applyAlignment="1" applyProtection="1">
      <alignment horizontal="center" vertical="center"/>
      <protection locked="0"/>
    </xf>
    <xf numFmtId="0" fontId="8" fillId="25" borderId="49" xfId="0" applyFont="1" applyFill="1" applyBorder="1" applyAlignment="1" applyProtection="1">
      <alignment horizontal="center" vertical="center"/>
      <protection locked="0"/>
    </xf>
    <xf numFmtId="0" fontId="8" fillId="25" borderId="52" xfId="0" applyFont="1" applyFill="1" applyBorder="1" applyAlignment="1" applyProtection="1">
      <alignment horizontal="center" vertical="center"/>
      <protection locked="0"/>
    </xf>
    <xf numFmtId="0" fontId="8" fillId="25" borderId="33" xfId="0" applyFont="1" applyFill="1" applyBorder="1" applyAlignment="1" applyProtection="1">
      <alignment horizontal="center" vertical="center"/>
      <protection locked="0"/>
    </xf>
    <xf numFmtId="0" fontId="48" fillId="24" borderId="10" xfId="0" applyFont="1" applyFill="1" applyBorder="1" applyAlignment="1" applyProtection="1">
      <alignment horizontal="center" vertical="center"/>
      <protection locked="0"/>
    </xf>
    <xf numFmtId="0" fontId="15" fillId="24" borderId="0" xfId="0" applyFont="1" applyFill="1" applyBorder="1" applyAlignment="1" applyProtection="1">
      <alignment horizontal="left" vertical="center"/>
      <protection/>
    </xf>
    <xf numFmtId="0" fontId="4" fillId="24" borderId="0" xfId="0" applyFont="1" applyFill="1" applyAlignment="1" applyProtection="1">
      <alignment/>
      <protection/>
    </xf>
    <xf numFmtId="0" fontId="4" fillId="24" borderId="0" xfId="0" applyFont="1" applyFill="1" applyBorder="1" applyAlignment="1" applyProtection="1">
      <alignment/>
      <protection/>
    </xf>
    <xf numFmtId="0" fontId="4" fillId="24" borderId="0" xfId="0" applyFont="1" applyFill="1" applyAlignment="1" applyProtection="1">
      <alignment horizontal="center"/>
      <protection/>
    </xf>
    <xf numFmtId="0" fontId="4" fillId="24" borderId="43" xfId="0" applyFont="1" applyFill="1" applyBorder="1" applyAlignment="1" applyProtection="1">
      <alignment/>
      <protection/>
    </xf>
    <xf numFmtId="0" fontId="4" fillId="0" borderId="0" xfId="0" applyFont="1" applyAlignment="1" applyProtection="1">
      <alignment horizontal="center"/>
      <protection/>
    </xf>
    <xf numFmtId="0" fontId="4" fillId="0" borderId="0" xfId="0" applyFont="1" applyAlignment="1" applyProtection="1">
      <alignment/>
      <protection/>
    </xf>
    <xf numFmtId="0" fontId="4" fillId="24" borderId="0" xfId="0" applyFont="1" applyFill="1" applyBorder="1" applyAlignment="1" applyProtection="1">
      <alignment horizontal="center"/>
      <protection/>
    </xf>
    <xf numFmtId="0" fontId="4" fillId="24" borderId="91" xfId="0" applyFont="1" applyFill="1" applyBorder="1" applyAlignment="1" applyProtection="1">
      <alignment/>
      <protection/>
    </xf>
    <xf numFmtId="0" fontId="8" fillId="21" borderId="19" xfId="0" applyFont="1" applyFill="1" applyBorder="1" applyAlignment="1" applyProtection="1">
      <alignment horizontal="center" vertical="center"/>
      <protection/>
    </xf>
    <xf numFmtId="0" fontId="10" fillId="0" borderId="0" xfId="0" applyFont="1" applyAlignment="1" applyProtection="1">
      <alignment vertical="center"/>
      <protection/>
    </xf>
    <xf numFmtId="0" fontId="4" fillId="0" borderId="0" xfId="0" applyFont="1" applyBorder="1" applyAlignment="1" applyProtection="1">
      <alignment/>
      <protection/>
    </xf>
    <xf numFmtId="0" fontId="8" fillId="21" borderId="10" xfId="0" applyFont="1" applyFill="1" applyBorder="1" applyAlignment="1" applyProtection="1">
      <alignment horizontal="center" vertical="center"/>
      <protection locked="0"/>
    </xf>
    <xf numFmtId="0" fontId="0" fillId="0" borderId="41" xfId="0" applyBorder="1" applyAlignment="1" applyProtection="1">
      <alignment horizontal="center" vertical="center" wrapText="1"/>
      <protection/>
    </xf>
    <xf numFmtId="0" fontId="0" fillId="0" borderId="27" xfId="0" applyBorder="1" applyAlignment="1" applyProtection="1">
      <alignment horizontal="center" vertical="center" wrapText="1"/>
      <protection/>
    </xf>
    <xf numFmtId="0" fontId="0" fillId="0" borderId="11" xfId="0" applyBorder="1" applyAlignment="1" applyProtection="1">
      <alignment horizontal="center" vertical="center" wrapText="1"/>
      <protection/>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6">
    <dxf>
      <font>
        <b/>
        <i/>
        <color rgb="FFFFFFFF"/>
      </font>
      <border/>
    </dxf>
    <dxf>
      <font>
        <color auto="1"/>
      </font>
      <fill>
        <patternFill>
          <bgColor rgb="FFFF0000"/>
        </patternFill>
      </fill>
      <border/>
    </dxf>
    <dxf>
      <fill>
        <patternFill>
          <bgColor rgb="FFFF0000"/>
        </patternFill>
      </fill>
      <border>
        <left style="thin">
          <color rgb="FF000000"/>
        </left>
        <right style="thin">
          <color rgb="FF000000"/>
        </right>
        <top style="thin"/>
        <bottom style="thin">
          <color rgb="FF000000"/>
        </bottom>
      </border>
    </dxf>
    <dxf>
      <fill>
        <patternFill>
          <bgColor rgb="FFCCFFCC"/>
        </patternFill>
      </fill>
      <border>
        <left style="thin">
          <color rgb="FF000000"/>
        </left>
        <top style="thin"/>
        <bottom style="thin">
          <color rgb="FF000000"/>
        </bottom>
      </border>
    </dxf>
    <dxf>
      <fill>
        <patternFill>
          <bgColor rgb="FFCCFFCC"/>
        </patternFill>
      </fill>
      <border>
        <top style="thin"/>
        <bottom style="thin">
          <color rgb="FF000000"/>
        </bottom>
      </border>
    </dxf>
    <dxf>
      <fill>
        <patternFill>
          <bgColor rgb="FFCCFFCC"/>
        </patternFill>
      </fill>
      <border>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295275</xdr:colOff>
      <xdr:row>44</xdr:row>
      <xdr:rowOff>142875</xdr:rowOff>
    </xdr:from>
    <xdr:to>
      <xdr:col>9</xdr:col>
      <xdr:colOff>114300</xdr:colOff>
      <xdr:row>47</xdr:row>
      <xdr:rowOff>123825</xdr:rowOff>
    </xdr:to>
    <xdr:pic>
      <xdr:nvPicPr>
        <xdr:cNvPr id="1" name="Picture 8"/>
        <xdr:cNvPicPr preferRelativeResize="1">
          <a:picLocks noChangeAspect="1"/>
        </xdr:cNvPicPr>
      </xdr:nvPicPr>
      <xdr:blipFill>
        <a:blip r:embed="rId1"/>
        <a:stretch>
          <a:fillRect/>
        </a:stretch>
      </xdr:blipFill>
      <xdr:spPr>
        <a:xfrm>
          <a:off x="5153025" y="8524875"/>
          <a:ext cx="1143000" cy="495300"/>
        </a:xfrm>
        <a:prstGeom prst="rect">
          <a:avLst/>
        </a:prstGeom>
        <a:noFill/>
        <a:ln w="9525" cmpd="sng">
          <a:noFill/>
        </a:ln>
      </xdr:spPr>
    </xdr:pic>
    <xdr:clientData/>
  </xdr:twoCellAnchor>
  <xdr:twoCellAnchor editAs="oneCell">
    <xdr:from>
      <xdr:col>0</xdr:col>
      <xdr:colOff>19050</xdr:colOff>
      <xdr:row>1</xdr:row>
      <xdr:rowOff>123825</xdr:rowOff>
    </xdr:from>
    <xdr:to>
      <xdr:col>2</xdr:col>
      <xdr:colOff>1019175</xdr:colOff>
      <xdr:row>5</xdr:row>
      <xdr:rowOff>180975</xdr:rowOff>
    </xdr:to>
    <xdr:pic>
      <xdr:nvPicPr>
        <xdr:cNvPr id="2" name="Picture 9"/>
        <xdr:cNvPicPr preferRelativeResize="1">
          <a:picLocks noChangeAspect="1"/>
        </xdr:cNvPicPr>
      </xdr:nvPicPr>
      <xdr:blipFill>
        <a:blip r:embed="rId2"/>
        <a:stretch>
          <a:fillRect/>
        </a:stretch>
      </xdr:blipFill>
      <xdr:spPr>
        <a:xfrm>
          <a:off x="19050" y="352425"/>
          <a:ext cx="1323975"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247650</xdr:colOff>
      <xdr:row>9</xdr:row>
      <xdr:rowOff>19050</xdr:rowOff>
    </xdr:from>
    <xdr:to>
      <xdr:col>25</xdr:col>
      <xdr:colOff>495300</xdr:colOff>
      <xdr:row>9</xdr:row>
      <xdr:rowOff>219075</xdr:rowOff>
    </xdr:to>
    <xdr:sp>
      <xdr:nvSpPr>
        <xdr:cNvPr id="1" name="Rectangle 8"/>
        <xdr:cNvSpPr>
          <a:spLocks/>
        </xdr:cNvSpPr>
      </xdr:nvSpPr>
      <xdr:spPr>
        <a:xfrm>
          <a:off x="9915525" y="2543175"/>
          <a:ext cx="0" cy="2000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85725</xdr:colOff>
      <xdr:row>2</xdr:row>
      <xdr:rowOff>66675</xdr:rowOff>
    </xdr:from>
    <xdr:to>
      <xdr:col>21</xdr:col>
      <xdr:colOff>247650</xdr:colOff>
      <xdr:row>3</xdr:row>
      <xdr:rowOff>28575</xdr:rowOff>
    </xdr:to>
    <xdr:sp>
      <xdr:nvSpPr>
        <xdr:cNvPr id="2" name="Line 10"/>
        <xdr:cNvSpPr>
          <a:spLocks/>
        </xdr:cNvSpPr>
      </xdr:nvSpPr>
      <xdr:spPr>
        <a:xfrm flipH="1">
          <a:off x="7562850" y="571500"/>
          <a:ext cx="161925" cy="27622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66675</xdr:colOff>
      <xdr:row>13</xdr:row>
      <xdr:rowOff>295275</xdr:rowOff>
    </xdr:from>
    <xdr:to>
      <xdr:col>24</xdr:col>
      <xdr:colOff>247650</xdr:colOff>
      <xdr:row>14</xdr:row>
      <xdr:rowOff>190500</xdr:rowOff>
    </xdr:to>
    <xdr:sp>
      <xdr:nvSpPr>
        <xdr:cNvPr id="3" name="Line 11"/>
        <xdr:cNvSpPr>
          <a:spLocks/>
        </xdr:cNvSpPr>
      </xdr:nvSpPr>
      <xdr:spPr>
        <a:xfrm flipH="1">
          <a:off x="8743950" y="3762375"/>
          <a:ext cx="180975" cy="200025"/>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295275</xdr:colOff>
      <xdr:row>12</xdr:row>
      <xdr:rowOff>28575</xdr:rowOff>
    </xdr:from>
    <xdr:to>
      <xdr:col>26</xdr:col>
      <xdr:colOff>47625</xdr:colOff>
      <xdr:row>12</xdr:row>
      <xdr:rowOff>228600</xdr:rowOff>
    </xdr:to>
    <xdr:sp>
      <xdr:nvSpPr>
        <xdr:cNvPr id="1" name="Rectangle 11"/>
        <xdr:cNvSpPr>
          <a:spLocks/>
        </xdr:cNvSpPr>
      </xdr:nvSpPr>
      <xdr:spPr>
        <a:xfrm>
          <a:off x="10591800" y="3143250"/>
          <a:ext cx="0" cy="2000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200025</xdr:colOff>
      <xdr:row>4</xdr:row>
      <xdr:rowOff>257175</xdr:rowOff>
    </xdr:from>
    <xdr:to>
      <xdr:col>22</xdr:col>
      <xdr:colOff>285750</xdr:colOff>
      <xdr:row>5</xdr:row>
      <xdr:rowOff>257175</xdr:rowOff>
    </xdr:to>
    <xdr:sp>
      <xdr:nvSpPr>
        <xdr:cNvPr id="2" name="Line 13"/>
        <xdr:cNvSpPr>
          <a:spLocks/>
        </xdr:cNvSpPr>
      </xdr:nvSpPr>
      <xdr:spPr>
        <a:xfrm flipH="1">
          <a:off x="8277225" y="1066800"/>
          <a:ext cx="323850" cy="30480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628650</xdr:colOff>
      <xdr:row>3</xdr:row>
      <xdr:rowOff>0</xdr:rowOff>
    </xdr:from>
    <xdr:to>
      <xdr:col>40</xdr:col>
      <xdr:colOff>371475</xdr:colOff>
      <xdr:row>10</xdr:row>
      <xdr:rowOff>66675</xdr:rowOff>
    </xdr:to>
    <xdr:sp>
      <xdr:nvSpPr>
        <xdr:cNvPr id="1" name="AutoShape 12"/>
        <xdr:cNvSpPr>
          <a:spLocks/>
        </xdr:cNvSpPr>
      </xdr:nvSpPr>
      <xdr:spPr>
        <a:xfrm>
          <a:off x="11249025" y="542925"/>
          <a:ext cx="2476500" cy="1381125"/>
        </a:xfrm>
        <a:prstGeom prst="wedgeRoundRectCallout">
          <a:avLst>
            <a:gd name="adj1" fmla="val -70300"/>
            <a:gd name="adj2" fmla="val 32069"/>
          </a:avLst>
        </a:prstGeom>
        <a:solidFill>
          <a:srgbClr val="CCFFCC"/>
        </a:solidFill>
        <a:ln w="9525" cmpd="sng">
          <a:solidFill>
            <a:srgbClr val="000000"/>
          </a:solidFill>
          <a:headEnd type="none"/>
          <a:tailEnd type="none"/>
        </a:ln>
      </xdr:spPr>
      <xdr:txBody>
        <a:bodyPr vertOverflow="clip" wrap="square"/>
        <a:p>
          <a:pPr algn="ctr">
            <a:defRPr/>
          </a:pPr>
          <a:r>
            <a:rPr lang="en-US" cap="none" sz="1000" b="1" i="0" u="none" baseline="0">
              <a:solidFill>
                <a:srgbClr val="0000FF"/>
              </a:solidFill>
              <a:latin typeface="Arial"/>
              <a:ea typeface="Arial"/>
              <a:cs typeface="Arial"/>
            </a:rPr>
            <a:t>Es werden nur die
Spielergebnisse in die grünen Felder
eingetragen.
Bei Entscheidungsspielen erscheint bei unentschiedenem Ausgang eine Rubrik für das 7-m-Ergebnis.
Die SpielNr. der Entscheidungsspiele sind braun markiert.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3"/>
  </sheetPr>
  <dimension ref="A1:P66"/>
  <sheetViews>
    <sheetView zoomScaleSheetLayoutView="100" zoomScalePageLayoutView="0" workbookViewId="0" topLeftCell="A1">
      <selection activeCell="G55" sqref="G55"/>
    </sheetView>
  </sheetViews>
  <sheetFormatPr defaultColWidth="11.421875" defaultRowHeight="12.75"/>
  <cols>
    <col min="1" max="1" width="2.28125" style="16" customWidth="1"/>
    <col min="2" max="2" width="2.57421875" style="16" customWidth="1"/>
    <col min="3" max="3" width="19.8515625" style="16" customWidth="1"/>
    <col min="4" max="4" width="1.8515625" style="16" customWidth="1"/>
    <col min="5" max="5" width="19.8515625" style="16" customWidth="1"/>
    <col min="6" max="6" width="4.7109375" style="16" customWidth="1"/>
    <col min="7" max="7" width="19.8515625" style="16" customWidth="1"/>
    <col min="8" max="8" width="1.8515625" style="16" customWidth="1"/>
    <col min="9" max="9" width="19.8515625" style="16" customWidth="1"/>
    <col min="10" max="10" width="2.421875" style="16" customWidth="1"/>
    <col min="11" max="11" width="2.140625" style="16" customWidth="1"/>
    <col min="12" max="16384" width="11.421875" style="16" customWidth="1"/>
  </cols>
  <sheetData>
    <row r="1" spans="1:11" ht="18" customHeight="1">
      <c r="A1" s="3"/>
      <c r="B1" s="3"/>
      <c r="C1" s="3"/>
      <c r="D1" s="3"/>
      <c r="E1" s="3"/>
      <c r="F1" s="3"/>
      <c r="G1" s="3"/>
      <c r="H1" s="3"/>
      <c r="I1" s="3"/>
      <c r="J1" s="3"/>
      <c r="K1" s="3"/>
    </row>
    <row r="2" spans="1:11" ht="18" customHeight="1">
      <c r="A2" s="3"/>
      <c r="B2" s="3"/>
      <c r="C2" s="3"/>
      <c r="D2" s="3"/>
      <c r="E2" s="566" t="s">
        <v>143</v>
      </c>
      <c r="F2" s="3"/>
      <c r="G2" s="3"/>
      <c r="H2" s="3"/>
      <c r="I2" s="3"/>
      <c r="J2" s="3"/>
      <c r="K2" s="3"/>
    </row>
    <row r="3" spans="1:11" ht="18" customHeight="1">
      <c r="A3" s="3"/>
      <c r="B3" s="3"/>
      <c r="C3" s="3"/>
      <c r="D3" s="3"/>
      <c r="E3" s="3"/>
      <c r="F3" s="3"/>
      <c r="G3" s="3"/>
      <c r="H3" s="3"/>
      <c r="I3" s="3"/>
      <c r="J3" s="3"/>
      <c r="K3" s="3"/>
    </row>
    <row r="4" spans="1:11" ht="18" customHeight="1">
      <c r="A4" s="3"/>
      <c r="B4" s="3"/>
      <c r="C4" s="3"/>
      <c r="D4" s="3"/>
      <c r="E4" s="567" t="s">
        <v>145</v>
      </c>
      <c r="F4" s="3"/>
      <c r="G4" s="3"/>
      <c r="H4" s="3"/>
      <c r="I4" s="3"/>
      <c r="J4" s="3"/>
      <c r="K4" s="3"/>
    </row>
    <row r="5" spans="1:11" ht="18" customHeight="1">
      <c r="A5" s="3"/>
      <c r="B5" s="3"/>
      <c r="C5" s="3"/>
      <c r="D5" s="3"/>
      <c r="E5" s="3"/>
      <c r="F5" s="3"/>
      <c r="G5" s="3"/>
      <c r="H5" s="3"/>
      <c r="I5" s="3"/>
      <c r="J5" s="3"/>
      <c r="K5" s="3"/>
    </row>
    <row r="6" spans="1:11" ht="18" customHeight="1">
      <c r="A6" s="3"/>
      <c r="B6" s="3"/>
      <c r="C6" s="3"/>
      <c r="D6" s="3"/>
      <c r="E6" s="567" t="s">
        <v>144</v>
      </c>
      <c r="F6" s="3"/>
      <c r="G6" s="3"/>
      <c r="H6" s="3"/>
      <c r="I6" s="3"/>
      <c r="J6" s="3"/>
      <c r="K6" s="3"/>
    </row>
    <row r="7" spans="1:11" ht="18" customHeight="1">
      <c r="A7" s="3"/>
      <c r="B7" s="3"/>
      <c r="C7" s="3"/>
      <c r="D7" s="3"/>
      <c r="E7" s="3"/>
      <c r="F7" s="3"/>
      <c r="G7" s="3"/>
      <c r="H7" s="3"/>
      <c r="I7" s="3"/>
      <c r="J7" s="3"/>
      <c r="K7" s="3"/>
    </row>
    <row r="8" spans="1:11" ht="18" customHeight="1">
      <c r="A8" s="3"/>
      <c r="B8" s="3"/>
      <c r="C8" s="3"/>
      <c r="D8" s="3"/>
      <c r="E8" s="3"/>
      <c r="F8" s="3"/>
      <c r="G8" s="3"/>
      <c r="H8" s="3"/>
      <c r="I8" s="3"/>
      <c r="J8" s="3"/>
      <c r="K8" s="3"/>
    </row>
    <row r="9" spans="1:16" ht="12.75">
      <c r="A9" s="466"/>
      <c r="B9" s="467"/>
      <c r="C9" s="467"/>
      <c r="D9" s="467"/>
      <c r="E9" s="467"/>
      <c r="F9" s="467"/>
      <c r="G9" s="467"/>
      <c r="H9" s="467"/>
      <c r="I9" s="467"/>
      <c r="J9" s="467"/>
      <c r="K9" s="468"/>
      <c r="P9" s="543" t="s">
        <v>18</v>
      </c>
    </row>
    <row r="10" spans="1:16" ht="10.5" customHeight="1">
      <c r="A10" s="271"/>
      <c r="B10" s="558"/>
      <c r="C10" s="559"/>
      <c r="D10" s="559"/>
      <c r="E10" s="559"/>
      <c r="F10" s="559"/>
      <c r="G10" s="559"/>
      <c r="H10" s="559"/>
      <c r="I10" s="559"/>
      <c r="J10" s="560"/>
      <c r="K10" s="288"/>
      <c r="L10" s="21"/>
      <c r="M10" s="21"/>
      <c r="P10" s="543" t="s">
        <v>19</v>
      </c>
    </row>
    <row r="11" spans="1:13" ht="18.75">
      <c r="A11" s="271"/>
      <c r="B11" s="561"/>
      <c r="C11" s="469" t="s">
        <v>26</v>
      </c>
      <c r="D11" s="1"/>
      <c r="E11" s="1"/>
      <c r="F11" s="1"/>
      <c r="G11" s="1"/>
      <c r="H11" s="1"/>
      <c r="I11" s="1"/>
      <c r="J11" s="562"/>
      <c r="K11" s="288"/>
      <c r="L11" s="21"/>
      <c r="M11" s="21"/>
    </row>
    <row r="12" spans="1:13" ht="13.5" thickBot="1">
      <c r="A12" s="271"/>
      <c r="B12" s="561"/>
      <c r="C12" s="6"/>
      <c r="D12" s="6"/>
      <c r="E12" s="6"/>
      <c r="F12" s="6"/>
      <c r="G12" s="6"/>
      <c r="H12" s="6"/>
      <c r="I12" s="6"/>
      <c r="J12" s="562"/>
      <c r="K12" s="288"/>
      <c r="L12" s="21"/>
      <c r="M12" s="21"/>
    </row>
    <row r="13" spans="1:13" ht="13.5" customHeight="1" thickBot="1">
      <c r="A13" s="271"/>
      <c r="B13" s="561"/>
      <c r="C13" s="121"/>
      <c r="D13" s="122" t="s">
        <v>36</v>
      </c>
      <c r="E13" s="123"/>
      <c r="F13" s="6"/>
      <c r="G13" s="198"/>
      <c r="H13" s="196" t="s">
        <v>37</v>
      </c>
      <c r="I13" s="197"/>
      <c r="J13" s="562"/>
      <c r="K13" s="288"/>
      <c r="L13" s="21"/>
      <c r="M13" s="21"/>
    </row>
    <row r="14" spans="1:13" ht="6.75" customHeight="1" thickBot="1">
      <c r="A14" s="271"/>
      <c r="B14" s="561"/>
      <c r="C14" s="6"/>
      <c r="D14" s="6"/>
      <c r="E14" s="6"/>
      <c r="F14" s="6"/>
      <c r="G14" s="6"/>
      <c r="H14" s="6"/>
      <c r="I14" s="6"/>
      <c r="J14" s="562"/>
      <c r="K14" s="288"/>
      <c r="L14" s="21"/>
      <c r="M14" s="21"/>
    </row>
    <row r="15" spans="1:13" ht="13.5" customHeight="1" thickBot="1">
      <c r="A15" s="271"/>
      <c r="B15" s="561"/>
      <c r="C15" s="124" t="s">
        <v>44</v>
      </c>
      <c r="D15" s="101"/>
      <c r="E15" s="124" t="s">
        <v>45</v>
      </c>
      <c r="F15" s="101"/>
      <c r="G15" s="108" t="s">
        <v>46</v>
      </c>
      <c r="H15" s="101"/>
      <c r="I15" s="108" t="s">
        <v>47</v>
      </c>
      <c r="J15" s="231"/>
      <c r="K15" s="288"/>
      <c r="L15" s="21"/>
      <c r="M15" s="21"/>
    </row>
    <row r="16" spans="1:13" ht="16.5" customHeight="1">
      <c r="A16" s="271"/>
      <c r="B16" s="561"/>
      <c r="C16" s="551" t="s">
        <v>126</v>
      </c>
      <c r="D16" s="5"/>
      <c r="E16" s="554" t="s">
        <v>128</v>
      </c>
      <c r="F16" s="5"/>
      <c r="G16" s="551" t="s">
        <v>96</v>
      </c>
      <c r="H16" s="5"/>
      <c r="I16" s="554" t="s">
        <v>129</v>
      </c>
      <c r="J16" s="231"/>
      <c r="K16" s="470"/>
      <c r="L16" s="21"/>
      <c r="M16" s="21"/>
    </row>
    <row r="17" spans="1:13" ht="16.5" customHeight="1">
      <c r="A17" s="271"/>
      <c r="B17" s="561"/>
      <c r="C17" s="552" t="s">
        <v>96</v>
      </c>
      <c r="D17" s="5"/>
      <c r="E17" s="552" t="s">
        <v>129</v>
      </c>
      <c r="F17" s="5"/>
      <c r="G17" s="555" t="s">
        <v>125</v>
      </c>
      <c r="H17" s="5"/>
      <c r="I17" s="555" t="s">
        <v>130</v>
      </c>
      <c r="J17" s="231"/>
      <c r="K17" s="470"/>
      <c r="L17" s="21"/>
      <c r="M17" s="21"/>
    </row>
    <row r="18" spans="1:13" ht="16.5" customHeight="1" thickBot="1">
      <c r="A18" s="271"/>
      <c r="B18" s="561"/>
      <c r="C18" s="553" t="s">
        <v>127</v>
      </c>
      <c r="D18" s="5"/>
      <c r="E18" s="553" t="s">
        <v>125</v>
      </c>
      <c r="F18" s="5"/>
      <c r="G18" s="553" t="s">
        <v>126</v>
      </c>
      <c r="H18" s="5"/>
      <c r="I18" s="553" t="s">
        <v>131</v>
      </c>
      <c r="J18" s="231"/>
      <c r="K18" s="470"/>
      <c r="L18" s="21"/>
      <c r="M18" s="21"/>
    </row>
    <row r="19" spans="1:13" ht="13.5" customHeight="1">
      <c r="A19" s="271"/>
      <c r="B19" s="561"/>
      <c r="C19" s="1"/>
      <c r="D19" s="5"/>
      <c r="E19" s="1"/>
      <c r="F19" s="5"/>
      <c r="G19" s="1"/>
      <c r="H19" s="1"/>
      <c r="I19" s="1"/>
      <c r="J19" s="231"/>
      <c r="K19" s="288"/>
      <c r="L19" s="21"/>
      <c r="M19" s="10"/>
    </row>
    <row r="20" spans="1:13" ht="13.5" customHeight="1" thickBot="1">
      <c r="A20" s="271"/>
      <c r="B20" s="561"/>
      <c r="C20" s="1"/>
      <c r="D20" s="1"/>
      <c r="E20" s="1"/>
      <c r="F20" s="1"/>
      <c r="G20" s="1"/>
      <c r="H20" s="1"/>
      <c r="I20" s="1"/>
      <c r="J20" s="231"/>
      <c r="K20" s="288"/>
      <c r="L20" s="21"/>
      <c r="M20" s="21"/>
    </row>
    <row r="21" spans="1:13" ht="13.5" customHeight="1" thickBot="1">
      <c r="A21" s="271"/>
      <c r="B21" s="561"/>
      <c r="C21" s="103"/>
      <c r="D21" s="104" t="s">
        <v>38</v>
      </c>
      <c r="E21" s="105"/>
      <c r="F21" s="6"/>
      <c r="G21" s="98"/>
      <c r="H21" s="99" t="s">
        <v>39</v>
      </c>
      <c r="I21" s="100"/>
      <c r="J21" s="231"/>
      <c r="K21" s="288"/>
      <c r="L21" s="21"/>
      <c r="M21" s="21"/>
    </row>
    <row r="22" spans="1:13" ht="6.75" customHeight="1" thickBot="1">
      <c r="A22" s="271"/>
      <c r="B22" s="561"/>
      <c r="C22" s="6"/>
      <c r="D22" s="6"/>
      <c r="E22" s="6"/>
      <c r="F22" s="6"/>
      <c r="G22" s="6"/>
      <c r="H22" s="6"/>
      <c r="I22" s="6"/>
      <c r="J22" s="231"/>
      <c r="K22" s="288"/>
      <c r="L22" s="21"/>
      <c r="M22" s="21"/>
    </row>
    <row r="23" spans="1:13" ht="13.5" customHeight="1" thickBot="1">
      <c r="A23" s="271"/>
      <c r="B23" s="561"/>
      <c r="C23" s="106" t="s">
        <v>42</v>
      </c>
      <c r="D23" s="101"/>
      <c r="E23" s="107" t="s">
        <v>43</v>
      </c>
      <c r="F23" s="101"/>
      <c r="G23" s="102" t="s">
        <v>40</v>
      </c>
      <c r="H23" s="101"/>
      <c r="I23" s="102" t="s">
        <v>41</v>
      </c>
      <c r="J23" s="231"/>
      <c r="K23" s="288"/>
      <c r="L23" s="21"/>
      <c r="M23" s="21"/>
    </row>
    <row r="24" spans="1:13" ht="16.5" customHeight="1">
      <c r="A24" s="271"/>
      <c r="B24" s="561"/>
      <c r="C24" s="554" t="s">
        <v>132</v>
      </c>
      <c r="D24" s="5"/>
      <c r="E24" s="554" t="s">
        <v>130</v>
      </c>
      <c r="F24" s="5"/>
      <c r="G24" s="554" t="s">
        <v>128</v>
      </c>
      <c r="H24" s="5"/>
      <c r="I24" s="554" t="s">
        <v>132</v>
      </c>
      <c r="J24" s="231"/>
      <c r="K24" s="288"/>
      <c r="L24" s="21"/>
      <c r="M24" s="21"/>
    </row>
    <row r="25" spans="1:13" ht="16.5" customHeight="1">
      <c r="A25" s="271"/>
      <c r="B25" s="561"/>
      <c r="C25" s="555" t="s">
        <v>133</v>
      </c>
      <c r="D25" s="5"/>
      <c r="E25" s="555" t="s">
        <v>131</v>
      </c>
      <c r="F25" s="5"/>
      <c r="G25" s="555" t="s">
        <v>127</v>
      </c>
      <c r="H25" s="5"/>
      <c r="I25" s="555" t="s">
        <v>134</v>
      </c>
      <c r="J25" s="562"/>
      <c r="K25" s="288"/>
      <c r="L25" s="21"/>
      <c r="M25" s="21"/>
    </row>
    <row r="26" spans="1:13" ht="16.5" customHeight="1" thickBot="1">
      <c r="A26" s="271"/>
      <c r="B26" s="561"/>
      <c r="C26" s="556" t="s">
        <v>134</v>
      </c>
      <c r="D26" s="5"/>
      <c r="E26" s="552" t="s">
        <v>135</v>
      </c>
      <c r="F26" s="5"/>
      <c r="G26" s="556" t="s">
        <v>133</v>
      </c>
      <c r="H26" s="5"/>
      <c r="I26" s="555" t="s">
        <v>136</v>
      </c>
      <c r="J26" s="562"/>
      <c r="K26" s="288"/>
      <c r="L26" s="21"/>
      <c r="M26" s="21"/>
    </row>
    <row r="27" spans="1:13" ht="16.5" customHeight="1" thickBot="1">
      <c r="A27" s="271"/>
      <c r="B27" s="561"/>
      <c r="C27" s="13"/>
      <c r="D27" s="5"/>
      <c r="E27" s="553" t="s">
        <v>136</v>
      </c>
      <c r="F27" s="202"/>
      <c r="G27" s="5"/>
      <c r="H27" s="5"/>
      <c r="I27" s="553" t="s">
        <v>135</v>
      </c>
      <c r="J27" s="562"/>
      <c r="K27" s="288"/>
      <c r="L27" s="21"/>
      <c r="M27" s="21"/>
    </row>
    <row r="28" spans="1:13" ht="13.5" customHeight="1">
      <c r="A28" s="271"/>
      <c r="B28" s="561"/>
      <c r="C28" s="13"/>
      <c r="D28" s="1"/>
      <c r="E28" s="13"/>
      <c r="F28" s="1"/>
      <c r="G28" s="1"/>
      <c r="H28" s="1"/>
      <c r="I28" s="1"/>
      <c r="J28" s="562"/>
      <c r="K28" s="288"/>
      <c r="L28" s="21"/>
      <c r="M28" s="21"/>
    </row>
    <row r="29" spans="1:13" ht="13.5" customHeight="1">
      <c r="A29" s="271"/>
      <c r="B29" s="561"/>
      <c r="C29" s="1"/>
      <c r="D29" s="1"/>
      <c r="E29" s="1"/>
      <c r="F29" s="1"/>
      <c r="G29" s="1"/>
      <c r="H29" s="1"/>
      <c r="I29" s="1"/>
      <c r="J29" s="562"/>
      <c r="K29" s="288"/>
      <c r="L29" s="21"/>
      <c r="M29" s="21"/>
    </row>
    <row r="30" spans="1:13" ht="13.5" customHeight="1">
      <c r="A30" s="271"/>
      <c r="B30" s="561"/>
      <c r="C30" s="1"/>
      <c r="D30" s="1"/>
      <c r="E30" s="1"/>
      <c r="F30" s="1"/>
      <c r="G30" s="1"/>
      <c r="H30" s="1"/>
      <c r="I30" s="1"/>
      <c r="J30" s="562"/>
      <c r="K30" s="288"/>
      <c r="L30" s="21"/>
      <c r="M30" s="21"/>
    </row>
    <row r="31" spans="1:13" ht="13.5" customHeight="1">
      <c r="A31" s="271"/>
      <c r="B31" s="561"/>
      <c r="C31" s="1"/>
      <c r="D31" s="1"/>
      <c r="E31" s="1"/>
      <c r="F31" s="1"/>
      <c r="G31" s="1"/>
      <c r="H31" s="1"/>
      <c r="I31" s="1"/>
      <c r="J31" s="562"/>
      <c r="K31" s="288"/>
      <c r="L31" s="21"/>
      <c r="M31" s="21"/>
    </row>
    <row r="32" spans="1:13" ht="13.5" customHeight="1">
      <c r="A32" s="271"/>
      <c r="B32" s="561"/>
      <c r="C32" s="1"/>
      <c r="D32" s="1"/>
      <c r="E32" s="1"/>
      <c r="F32" s="1"/>
      <c r="G32" s="1"/>
      <c r="H32" s="1"/>
      <c r="I32" s="1"/>
      <c r="J32" s="562"/>
      <c r="K32" s="288"/>
      <c r="L32" s="21"/>
      <c r="M32" s="21"/>
    </row>
    <row r="33" spans="1:11" ht="13.5" customHeight="1">
      <c r="A33" s="271"/>
      <c r="B33" s="561"/>
      <c r="C33" s="469" t="s">
        <v>25</v>
      </c>
      <c r="D33" s="1"/>
      <c r="E33" s="1"/>
      <c r="F33" s="1"/>
      <c r="G33" s="1"/>
      <c r="H33" s="1"/>
      <c r="I33" s="1"/>
      <c r="J33" s="562"/>
      <c r="K33" s="288"/>
    </row>
    <row r="34" spans="1:11" ht="13.5" customHeight="1">
      <c r="A34" s="271"/>
      <c r="B34" s="561"/>
      <c r="C34" s="1"/>
      <c r="D34" s="1"/>
      <c r="E34" s="1"/>
      <c r="F34" s="1"/>
      <c r="G34" s="1"/>
      <c r="H34" s="1"/>
      <c r="I34" s="1"/>
      <c r="J34" s="562"/>
      <c r="K34" s="288"/>
    </row>
    <row r="35" spans="1:13" ht="13.5" customHeight="1">
      <c r="A35" s="271"/>
      <c r="B35" s="561"/>
      <c r="C35" s="125" t="str">
        <f>D13</f>
        <v>FS-Vorrunde I</v>
      </c>
      <c r="D35" s="434"/>
      <c r="E35" s="109" t="str">
        <f>D21</f>
        <v>FS-Vorrunde II</v>
      </c>
      <c r="F35" s="434"/>
      <c r="G35" s="111" t="str">
        <f>H13</f>
        <v>HS-Vorrunde I</v>
      </c>
      <c r="H35" s="434"/>
      <c r="I35" s="110" t="str">
        <f>H21</f>
        <v>HS-Vorrunde II</v>
      </c>
      <c r="J35" s="562"/>
      <c r="K35" s="288"/>
      <c r="M35" s="435"/>
    </row>
    <row r="36" spans="1:13" ht="16.5" customHeight="1">
      <c r="A36" s="271"/>
      <c r="B36" s="563" t="s">
        <v>6</v>
      </c>
      <c r="C36" s="557">
        <f>IF(SUM('Spielplan-quer'!Z21,'Spielplan-quer'!AF21)&gt;SUM('Spielplan-quer'!AB21,'Spielplan-quer'!AH21),'Spielplan-quer'!W21,IF(SUM('Spielplan-quer'!Z21,'Spielplan-quer'!AF21)&lt;SUM('Spielplan-quer'!AB21,'Spielplan-quer'!AH21),'Spielplan-quer'!Y21,""))</f>
      </c>
      <c r="D36" s="1"/>
      <c r="E36" s="557">
        <f>IF(F51="ja",Blitztabellen!C36,"")</f>
      </c>
      <c r="F36" s="12" t="s">
        <v>6</v>
      </c>
      <c r="G36" s="557">
        <f>IF(SUM('Spielplan-quer'!I21,'Spielplan-quer'!O21)&gt;SUM('Spielplan-quer'!K21,'Spielplan-quer'!Q21),'Spielplan-quer'!F21,IF(SUM('Spielplan-quer'!I21,'Spielplan-quer'!O21)&lt;SUM('Spielplan-quer'!K21,'Spielplan-quer'!Q21),'Spielplan-quer'!H21,""))</f>
      </c>
      <c r="H36" s="1"/>
      <c r="I36" s="557">
        <f>IF(F51="ja",Blitztabellen!C30,"")</f>
      </c>
      <c r="J36" s="562"/>
      <c r="K36" s="288"/>
      <c r="M36" s="10"/>
    </row>
    <row r="37" spans="1:13" ht="16.5" customHeight="1">
      <c r="A37" s="271"/>
      <c r="B37" s="563" t="s">
        <v>7</v>
      </c>
      <c r="C37" s="557">
        <f>IF(SUM('Spielplan-quer'!Z21,'Spielplan-quer'!AF21)&gt;SUM('Spielplan-quer'!AB21,'Spielplan-quer'!AH21),'Spielplan-quer'!Y21,IF(SUM('Spielplan-quer'!Z21,'Spielplan-quer'!AF21)&lt;SUM('Spielplan-quer'!AB21,'Spielplan-quer'!AH21),'Spielplan-quer'!W21,""))</f>
      </c>
      <c r="D37" s="1"/>
      <c r="E37" s="557">
        <f>IF(F51="ja",Blitztabellen!C37,"")</f>
      </c>
      <c r="F37" s="12" t="s">
        <v>7</v>
      </c>
      <c r="G37" s="557">
        <f>IF(SUM('Spielplan-quer'!I21,'Spielplan-quer'!O21)&gt;SUM('Spielplan-quer'!K21,'Spielplan-quer'!Q21),'Spielplan-quer'!H21,IF(SUM('Spielplan-quer'!I21,'Spielplan-quer'!O21)&lt;SUM('Spielplan-quer'!K21,'Spielplan-quer'!Q21),'Spielplan-quer'!F21,""))</f>
      </c>
      <c r="H37" s="1"/>
      <c r="I37" s="557">
        <f>IF(F51="ja",Blitztabellen!C31,"")</f>
      </c>
      <c r="J37" s="562"/>
      <c r="K37" s="288"/>
      <c r="M37" s="10"/>
    </row>
    <row r="38" spans="1:13" ht="16.5" customHeight="1">
      <c r="A38" s="271"/>
      <c r="B38" s="563" t="s">
        <v>8</v>
      </c>
      <c r="C38" s="557">
        <f>IF(F51="ja",Blitztabellen!C22,"")</f>
      </c>
      <c r="D38" s="1"/>
      <c r="E38" s="557">
        <f>IF(F51="ja",Blitztabellen!C38,"")</f>
      </c>
      <c r="F38" s="12" t="s">
        <v>8</v>
      </c>
      <c r="G38" s="557">
        <f>IF(F51="ja",Blitztabellen!C10,"")</f>
      </c>
      <c r="H38" s="1"/>
      <c r="I38" s="557">
        <f>IF(F51="ja",Blitztabellen!C32,"")</f>
      </c>
      <c r="J38" s="562"/>
      <c r="K38" s="288"/>
      <c r="M38" s="10"/>
    </row>
    <row r="39" spans="1:13" ht="16.5" customHeight="1">
      <c r="A39" s="271"/>
      <c r="B39" s="563" t="s">
        <v>9</v>
      </c>
      <c r="C39" s="557">
        <f>IF(F51="ja",Blitztabellen!C23,"")</f>
      </c>
      <c r="D39" s="1"/>
      <c r="E39" s="557">
        <f>IF(F51="ja",Blitztabellen!C39,"")</f>
      </c>
      <c r="F39" s="12" t="s">
        <v>9</v>
      </c>
      <c r="G39" s="557">
        <f>IF(F51="ja",Blitztabellen!C11,"")</f>
      </c>
      <c r="H39" s="1"/>
      <c r="I39" s="557">
        <f>IF(F51="ja",Blitztabellen!C33,"")</f>
      </c>
      <c r="J39" s="562"/>
      <c r="K39" s="288"/>
      <c r="M39" s="10"/>
    </row>
    <row r="40" spans="1:13" ht="16.5" customHeight="1">
      <c r="A40" s="271"/>
      <c r="B40" s="563" t="s">
        <v>10</v>
      </c>
      <c r="C40" s="557">
        <f>IF(F51="ja",Blitztabellen!C24,"")</f>
      </c>
      <c r="D40" s="1"/>
      <c r="E40" s="557">
        <f>IF(F51="ja",Blitztabellen!F36,"")</f>
      </c>
      <c r="F40" s="12" t="s">
        <v>10</v>
      </c>
      <c r="G40" s="557">
        <f>IF(F51="ja",Blitztabellen!C12,"")</f>
      </c>
      <c r="H40" s="1"/>
      <c r="I40" s="557">
        <f>IF(F51="ja",Blitztabellen!F30,"")</f>
      </c>
      <c r="J40" s="562"/>
      <c r="K40" s="288"/>
      <c r="M40" s="10"/>
    </row>
    <row r="41" spans="1:13" ht="16.5" customHeight="1">
      <c r="A41" s="271"/>
      <c r="B41" s="563" t="s">
        <v>14</v>
      </c>
      <c r="C41" s="557">
        <f>IF(F51="ja",Blitztabellen!C25,"")</f>
      </c>
      <c r="D41" s="1"/>
      <c r="E41" s="557">
        <f>IF(F51="ja",Blitztabellen!F37,"")</f>
      </c>
      <c r="F41" s="12" t="s">
        <v>14</v>
      </c>
      <c r="G41" s="557">
        <f>IF(F51="ja",Blitztabellen!C13,"")</f>
      </c>
      <c r="H41" s="1"/>
      <c r="I41" s="557">
        <f>IF(F51="ja",Blitztabellen!F31,"")</f>
      </c>
      <c r="J41" s="562"/>
      <c r="K41" s="288"/>
      <c r="M41" s="10"/>
    </row>
    <row r="42" spans="1:11" ht="16.5" customHeight="1">
      <c r="A42" s="271"/>
      <c r="B42" s="563" t="s">
        <v>142</v>
      </c>
      <c r="C42" s="1"/>
      <c r="D42" s="1"/>
      <c r="E42" s="557">
        <f>IF(F51="ja",Blitztabellen!F38,"")</f>
      </c>
      <c r="F42" s="12" t="s">
        <v>142</v>
      </c>
      <c r="G42" s="1"/>
      <c r="H42" s="1"/>
      <c r="I42" s="557">
        <f>IF(F51="ja",Blitztabellen!F32,"")</f>
      </c>
      <c r="J42" s="562"/>
      <c r="K42" s="288"/>
    </row>
    <row r="43" spans="1:11" ht="13.5" customHeight="1">
      <c r="A43" s="271"/>
      <c r="B43" s="563"/>
      <c r="C43" s="1"/>
      <c r="D43" s="1"/>
      <c r="E43" s="1"/>
      <c r="F43" s="12"/>
      <c r="G43" s="1"/>
      <c r="H43" s="1"/>
      <c r="I43" s="1"/>
      <c r="J43" s="562"/>
      <c r="K43" s="288"/>
    </row>
    <row r="44" spans="1:11" ht="13.5" customHeight="1">
      <c r="A44" s="271"/>
      <c r="B44" s="563"/>
      <c r="C44" s="1"/>
      <c r="D44" s="1"/>
      <c r="E44" s="1"/>
      <c r="F44" s="12"/>
      <c r="G44" s="1"/>
      <c r="H44" s="1"/>
      <c r="I44" s="1"/>
      <c r="J44" s="562"/>
      <c r="K44" s="288"/>
    </row>
    <row r="45" spans="1:11" ht="13.5" customHeight="1">
      <c r="A45" s="271"/>
      <c r="B45" s="563"/>
      <c r="C45" s="1"/>
      <c r="D45" s="1"/>
      <c r="E45" s="1"/>
      <c r="F45" s="12"/>
      <c r="G45" s="1"/>
      <c r="H45" s="1"/>
      <c r="I45" s="1"/>
      <c r="J45" s="562"/>
      <c r="K45" s="288"/>
    </row>
    <row r="46" spans="1:11" ht="13.5" customHeight="1">
      <c r="A46" s="271"/>
      <c r="B46" s="563"/>
      <c r="C46" s="1"/>
      <c r="D46" s="1"/>
      <c r="E46" s="1"/>
      <c r="F46" s="12"/>
      <c r="G46" s="1"/>
      <c r="H46" s="1"/>
      <c r="I46" s="1"/>
      <c r="J46" s="562"/>
      <c r="K46" s="288"/>
    </row>
    <row r="47" spans="1:11" ht="13.5" customHeight="1">
      <c r="A47" s="271"/>
      <c r="B47" s="563"/>
      <c r="C47" s="1"/>
      <c r="D47" s="1"/>
      <c r="E47" s="1"/>
      <c r="F47" s="12"/>
      <c r="G47" s="1"/>
      <c r="H47" s="1"/>
      <c r="I47" s="1"/>
      <c r="J47" s="562"/>
      <c r="K47" s="288"/>
    </row>
    <row r="48" spans="1:11" ht="13.5" customHeight="1">
      <c r="A48" s="271"/>
      <c r="B48" s="564"/>
      <c r="C48" s="528"/>
      <c r="D48" s="528"/>
      <c r="E48" s="528"/>
      <c r="F48" s="528"/>
      <c r="G48" s="528"/>
      <c r="H48" s="528"/>
      <c r="I48" s="528"/>
      <c r="J48" s="565"/>
      <c r="K48" s="288"/>
    </row>
    <row r="49" spans="1:11" ht="12.75">
      <c r="A49" s="471"/>
      <c r="B49" s="472"/>
      <c r="C49" s="472"/>
      <c r="D49" s="472"/>
      <c r="E49" s="472"/>
      <c r="F49" s="472"/>
      <c r="G49" s="472"/>
      <c r="H49" s="472"/>
      <c r="I49" s="472"/>
      <c r="J49" s="472"/>
      <c r="K49" s="473"/>
    </row>
    <row r="50" spans="1:11" ht="12.75">
      <c r="A50" s="3"/>
      <c r="B50" s="3"/>
      <c r="C50" s="3"/>
      <c r="D50" s="3"/>
      <c r="E50" s="3"/>
      <c r="F50" s="3"/>
      <c r="G50" s="3"/>
      <c r="H50" s="3"/>
      <c r="I50" s="3"/>
      <c r="J50" s="3"/>
      <c r="K50" s="3"/>
    </row>
    <row r="51" spans="1:11" ht="15.75">
      <c r="A51" s="3"/>
      <c r="B51" s="3"/>
      <c r="C51" s="3"/>
      <c r="D51" s="568" t="s">
        <v>121</v>
      </c>
      <c r="E51" s="3"/>
      <c r="F51" s="694" t="s">
        <v>19</v>
      </c>
      <c r="G51" s="3"/>
      <c r="H51" s="569" t="s">
        <v>19</v>
      </c>
      <c r="I51" s="3"/>
      <c r="J51" s="3"/>
      <c r="K51" s="3"/>
    </row>
    <row r="52" spans="1:11" ht="12.75">
      <c r="A52" s="3"/>
      <c r="B52" s="3"/>
      <c r="C52" s="3"/>
      <c r="D52" s="3"/>
      <c r="E52" s="3"/>
      <c r="F52" s="3"/>
      <c r="G52" s="3"/>
      <c r="H52" s="3"/>
      <c r="I52" s="3"/>
      <c r="J52" s="3"/>
      <c r="K52" s="3"/>
    </row>
    <row r="53" spans="1:11" ht="12.75">
      <c r="A53" s="3"/>
      <c r="B53" s="3"/>
      <c r="C53" s="3"/>
      <c r="D53" s="3"/>
      <c r="E53" s="3"/>
      <c r="F53" s="3"/>
      <c r="G53" s="3"/>
      <c r="H53" s="3"/>
      <c r="I53" s="3"/>
      <c r="J53" s="3"/>
      <c r="K53" s="3"/>
    </row>
    <row r="54" spans="1:11" ht="12.75">
      <c r="A54" s="3"/>
      <c r="B54" s="3"/>
      <c r="C54" s="3"/>
      <c r="D54" s="3"/>
      <c r="E54" s="3"/>
      <c r="F54" s="3"/>
      <c r="G54" s="3"/>
      <c r="H54" s="3"/>
      <c r="I54" s="3"/>
      <c r="J54" s="3"/>
      <c r="K54" s="3"/>
    </row>
    <row r="55" spans="1:11" ht="12.75">
      <c r="A55" s="3"/>
      <c r="B55" s="3"/>
      <c r="C55" s="3"/>
      <c r="D55" s="3"/>
      <c r="E55" s="3"/>
      <c r="F55" s="3"/>
      <c r="G55" s="3"/>
      <c r="H55" s="3"/>
      <c r="I55" s="3"/>
      <c r="J55" s="3"/>
      <c r="K55" s="3"/>
    </row>
    <row r="56" spans="1:11" ht="12.75">
      <c r="A56" s="3"/>
      <c r="B56" s="3"/>
      <c r="C56" s="3"/>
      <c r="D56" s="3"/>
      <c r="E56" s="3"/>
      <c r="F56" s="3"/>
      <c r="G56" s="3"/>
      <c r="H56" s="3"/>
      <c r="I56" s="3"/>
      <c r="J56" s="3"/>
      <c r="K56" s="3"/>
    </row>
    <row r="57" spans="1:11" ht="12.75">
      <c r="A57" s="3"/>
      <c r="B57" s="3"/>
      <c r="C57" s="3"/>
      <c r="D57" s="3"/>
      <c r="E57" s="3"/>
      <c r="F57" s="3"/>
      <c r="G57" s="3"/>
      <c r="H57" s="3"/>
      <c r="I57" s="3"/>
      <c r="J57" s="3"/>
      <c r="K57" s="3"/>
    </row>
    <row r="58" spans="1:11" ht="12.75">
      <c r="A58" s="3"/>
      <c r="B58" s="3"/>
      <c r="C58" s="3"/>
      <c r="D58" s="3"/>
      <c r="E58" s="3"/>
      <c r="F58" s="3"/>
      <c r="G58" s="3"/>
      <c r="H58" s="3"/>
      <c r="I58" s="3"/>
      <c r="J58" s="3"/>
      <c r="K58" s="3"/>
    </row>
    <row r="59" spans="1:11" ht="12.75">
      <c r="A59" s="3"/>
      <c r="B59" s="3"/>
      <c r="C59" s="3"/>
      <c r="D59" s="3"/>
      <c r="E59" s="3"/>
      <c r="F59" s="3"/>
      <c r="G59" s="3"/>
      <c r="H59" s="3"/>
      <c r="I59" s="3"/>
      <c r="J59" s="3"/>
      <c r="K59" s="3"/>
    </row>
    <row r="60" spans="1:11" ht="12.75">
      <c r="A60" s="3"/>
      <c r="B60" s="3"/>
      <c r="C60" s="3"/>
      <c r="D60" s="3"/>
      <c r="E60" s="3"/>
      <c r="F60" s="3"/>
      <c r="G60" s="3"/>
      <c r="H60" s="3"/>
      <c r="I60" s="3"/>
      <c r="J60" s="3"/>
      <c r="K60" s="3"/>
    </row>
    <row r="61" spans="1:11" ht="12.75">
      <c r="A61" s="3"/>
      <c r="B61" s="3"/>
      <c r="C61" s="3"/>
      <c r="D61" s="3"/>
      <c r="E61" s="3"/>
      <c r="F61" s="3"/>
      <c r="G61" s="3"/>
      <c r="H61" s="3"/>
      <c r="I61" s="3"/>
      <c r="J61" s="3"/>
      <c r="K61" s="3"/>
    </row>
    <row r="62" spans="1:11" ht="12.75">
      <c r="A62" s="3"/>
      <c r="B62" s="3"/>
      <c r="C62" s="3"/>
      <c r="D62" s="3"/>
      <c r="E62" s="3"/>
      <c r="F62" s="3"/>
      <c r="G62" s="3"/>
      <c r="H62" s="3"/>
      <c r="I62" s="3"/>
      <c r="J62" s="3"/>
      <c r="K62" s="3"/>
    </row>
    <row r="63" spans="1:11" ht="12.75">
      <c r="A63" s="3"/>
      <c r="B63" s="3"/>
      <c r="C63" s="3"/>
      <c r="D63" s="3"/>
      <c r="E63" s="3"/>
      <c r="F63" s="3"/>
      <c r="G63" s="3"/>
      <c r="H63" s="3"/>
      <c r="I63" s="3"/>
      <c r="J63" s="3"/>
      <c r="K63" s="3"/>
    </row>
    <row r="64" spans="1:11" ht="12.75">
      <c r="A64" s="3"/>
      <c r="B64" s="3"/>
      <c r="C64" s="3"/>
      <c r="D64" s="3"/>
      <c r="E64" s="3"/>
      <c r="F64" s="3"/>
      <c r="G64" s="3"/>
      <c r="H64" s="3"/>
      <c r="I64" s="3"/>
      <c r="J64" s="3"/>
      <c r="K64" s="3"/>
    </row>
    <row r="65" spans="1:11" ht="12.75">
      <c r="A65" s="3"/>
      <c r="B65" s="3"/>
      <c r="C65" s="3"/>
      <c r="D65" s="3"/>
      <c r="E65" s="3"/>
      <c r="F65" s="3"/>
      <c r="G65" s="3"/>
      <c r="H65" s="3"/>
      <c r="I65" s="3"/>
      <c r="J65" s="3"/>
      <c r="K65" s="3"/>
    </row>
    <row r="66" spans="1:11" ht="12.75">
      <c r="A66" s="3"/>
      <c r="B66" s="3"/>
      <c r="C66" s="3"/>
      <c r="D66" s="3"/>
      <c r="E66" s="3"/>
      <c r="F66" s="3"/>
      <c r="G66" s="3"/>
      <c r="H66" s="3"/>
      <c r="I66" s="3"/>
      <c r="J66" s="3"/>
      <c r="K66" s="3"/>
    </row>
  </sheetData>
  <sheetProtection password="CC30" sheet="1" objects="1" scenarios="1"/>
  <conditionalFormatting sqref="E46">
    <cfRule type="expression" priority="1" dxfId="0" stopIfTrue="1">
      <formula>"""#WERT!"""</formula>
    </cfRule>
  </conditionalFormatting>
  <dataValidations count="1">
    <dataValidation type="list" allowBlank="1" showInputMessage="1" showErrorMessage="1" sqref="F51">
      <formula1>P9:P10</formula1>
    </dataValidation>
  </dataValidations>
  <printOptions gridLines="1"/>
  <pageMargins left="0.3937007874015748" right="0.3937007874015748" top="0.5511811023622047" bottom="0.5905511811023623" header="0.35433070866141736" footer="0.5118110236220472"/>
  <pageSetup horizontalDpi="300" verticalDpi="300" orientation="portrait" paperSize="9" r:id="rId3"/>
  <headerFooter alignWithMargins="0">
    <oddFooter>&amp;L&amp;4&amp;G</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O41"/>
  <sheetViews>
    <sheetView workbookViewId="0" topLeftCell="A1">
      <selection activeCell="G3" sqref="G3"/>
    </sheetView>
  </sheetViews>
  <sheetFormatPr defaultColWidth="11.421875" defaultRowHeight="12.75"/>
  <cols>
    <col min="1" max="1" width="2.8515625" style="67" customWidth="1"/>
    <col min="2" max="2" width="5.140625" style="67" customWidth="1"/>
    <col min="3" max="3" width="17.8515625" style="67" customWidth="1"/>
    <col min="4" max="4" width="6.00390625" style="67" customWidth="1"/>
    <col min="5" max="5" width="5.140625" style="67" customWidth="1"/>
    <col min="6" max="6" width="17.8515625" style="67" customWidth="1"/>
    <col min="7" max="8" width="5.8515625" style="67" customWidth="1"/>
    <col min="9" max="9" width="17.8515625" style="67" customWidth="1"/>
    <col min="10" max="10" width="5.140625" style="69" customWidth="1"/>
    <col min="11" max="11" width="6.00390625" style="67" customWidth="1"/>
    <col min="12" max="12" width="17.8515625" style="67" customWidth="1"/>
    <col min="13" max="13" width="5.140625" style="69" customWidth="1"/>
    <col min="14" max="14" width="3.140625" style="67" customWidth="1"/>
    <col min="15" max="16384" width="11.421875" style="67" customWidth="1"/>
  </cols>
  <sheetData>
    <row r="1" spans="1:14" ht="15">
      <c r="A1" s="83"/>
      <c r="B1" s="83"/>
      <c r="C1" s="83"/>
      <c r="D1" s="83"/>
      <c r="E1" s="83"/>
      <c r="F1" s="83"/>
      <c r="G1" s="83"/>
      <c r="H1" s="83"/>
      <c r="I1" s="83"/>
      <c r="J1" s="85"/>
      <c r="K1" s="83"/>
      <c r="L1" s="83"/>
      <c r="M1" s="85"/>
      <c r="N1" s="83"/>
    </row>
    <row r="2" spans="1:14" ht="18.75">
      <c r="A2" s="83"/>
      <c r="B2" s="14" t="s">
        <v>33</v>
      </c>
      <c r="C2" s="83"/>
      <c r="D2" s="83"/>
      <c r="E2" s="83"/>
      <c r="F2" s="83"/>
      <c r="G2" s="83"/>
      <c r="H2" s="83"/>
      <c r="I2" s="14" t="s">
        <v>34</v>
      </c>
      <c r="J2" s="85"/>
      <c r="K2" s="83"/>
      <c r="L2" s="83"/>
      <c r="M2" s="85"/>
      <c r="N2" s="83"/>
    </row>
    <row r="3" spans="1:14" ht="15" customHeight="1" thickBot="1">
      <c r="A3" s="83"/>
      <c r="B3" s="83"/>
      <c r="C3" s="83"/>
      <c r="D3" s="83"/>
      <c r="E3" s="83"/>
      <c r="F3" s="83"/>
      <c r="G3" s="83"/>
      <c r="H3" s="83"/>
      <c r="I3" s="83"/>
      <c r="J3" s="85"/>
      <c r="K3" s="83"/>
      <c r="L3" s="83"/>
      <c r="M3" s="85"/>
      <c r="N3" s="83"/>
    </row>
    <row r="4" spans="1:14" ht="15" customHeight="1">
      <c r="A4" s="83"/>
      <c r="B4" s="89" t="s">
        <v>5</v>
      </c>
      <c r="C4" s="91" t="str">
        <f>Gruppeneinteilung!G15</f>
        <v>HS1-Grp.A</v>
      </c>
      <c r="D4" s="88"/>
      <c r="E4" s="89" t="s">
        <v>5</v>
      </c>
      <c r="F4" s="91" t="str">
        <f>Gruppeneinteilung!I15</f>
        <v>HS1-Grp.B</v>
      </c>
      <c r="G4" s="88"/>
      <c r="H4" s="88"/>
      <c r="I4" s="450" t="str">
        <f>'Vorrunde I'!C3</f>
        <v>HS1-Grp.A</v>
      </c>
      <c r="J4" s="451" t="str">
        <f>'Vorrunde I'!S3</f>
        <v>Platz</v>
      </c>
      <c r="K4" s="88"/>
      <c r="L4" s="450" t="str">
        <f>'Vorrunde I'!C8</f>
        <v>HS1-Grp.B</v>
      </c>
      <c r="M4" s="451" t="str">
        <f>'Vorrunde I'!S8</f>
        <v>Platz</v>
      </c>
      <c r="N4" s="83"/>
    </row>
    <row r="5" spans="1:14" ht="15" customHeight="1">
      <c r="A5" s="83"/>
      <c r="B5" s="456">
        <f>IF(C5="","","1.")</f>
      </c>
      <c r="C5" s="84">
        <f>IF(J5=1,I5,IF(J6=1,I6,IF(J7=1,I7,"")))</f>
      </c>
      <c r="D5" s="83"/>
      <c r="E5" s="456">
        <f>IF(F5="","","1.")</f>
      </c>
      <c r="F5" s="84">
        <f>IF(M5=1,L5,IF(M6=1,L6,IF(M7=1,L7,"")))</f>
      </c>
      <c r="G5" s="83"/>
      <c r="H5" s="83"/>
      <c r="I5" s="452">
        <f>IF(J5="","",'Vorrunde I'!C4)</f>
      </c>
      <c r="J5" s="84">
        <f>'Vorrunde I'!S4</f>
      </c>
      <c r="K5" s="85"/>
      <c r="L5" s="452">
        <f>IF(M5="","",'Vorrunde I'!C9)</f>
      </c>
      <c r="M5" s="454">
        <f>'Vorrunde I'!S9</f>
      </c>
      <c r="N5" s="83"/>
    </row>
    <row r="6" spans="1:14" ht="15" customHeight="1">
      <c r="A6" s="83"/>
      <c r="B6" s="456">
        <f>IF(C6="","","2.")</f>
      </c>
      <c r="C6" s="84">
        <f>IF(J5=2,I5,IF(J6=2,I6,IF(J7=2,I7,"")))</f>
      </c>
      <c r="D6" s="83"/>
      <c r="E6" s="456">
        <f>IF(F6="","","2.")</f>
      </c>
      <c r="F6" s="84">
        <f>IF(M5=2,L5,IF(M6=2,L6,IF(M7=2,L7,"")))</f>
      </c>
      <c r="G6" s="83"/>
      <c r="H6" s="83"/>
      <c r="I6" s="452">
        <f>IF(J6="","",'Vorrunde I'!C5)</f>
      </c>
      <c r="J6" s="84">
        <f>'Vorrunde I'!S5</f>
      </c>
      <c r="K6" s="85"/>
      <c r="L6" s="452">
        <f>IF(M6="","",'Vorrunde I'!C10)</f>
      </c>
      <c r="M6" s="454">
        <f>'Vorrunde I'!S10</f>
      </c>
      <c r="N6" s="83"/>
    </row>
    <row r="7" spans="1:14" ht="15" customHeight="1" thickBot="1">
      <c r="A7" s="83"/>
      <c r="B7" s="548">
        <f>IF(C7="","","3.")</f>
      </c>
      <c r="C7" s="87">
        <f>IF(J5=3,I5,IF(J6=3,I6,IF(J7=3,I7,"")))</f>
      </c>
      <c r="D7" s="83"/>
      <c r="E7" s="548">
        <f>IF(F7="","","3.")</f>
      </c>
      <c r="F7" s="87">
        <f>IF(M5=3,L5,IF(M6=3,L6,IF(M7=3,L7,"")))</f>
      </c>
      <c r="G7" s="83"/>
      <c r="H7" s="83"/>
      <c r="I7" s="453">
        <f>IF(J7="","",'Vorrunde I'!C6)</f>
      </c>
      <c r="J7" s="87">
        <f>'Vorrunde I'!S6</f>
      </c>
      <c r="K7" s="85"/>
      <c r="L7" s="453">
        <f>IF(M7="","",'Vorrunde I'!C11)</f>
      </c>
      <c r="M7" s="455">
        <f>'Vorrunde I'!S11</f>
      </c>
      <c r="N7" s="83"/>
    </row>
    <row r="8" spans="1:14" ht="11.25" customHeight="1" thickBot="1">
      <c r="A8" s="83"/>
      <c r="D8" s="83"/>
      <c r="E8" s="83"/>
      <c r="F8" s="83"/>
      <c r="G8" s="83"/>
      <c r="H8" s="83"/>
      <c r="K8" s="83"/>
      <c r="L8" s="83"/>
      <c r="M8" s="85"/>
      <c r="N8" s="83"/>
    </row>
    <row r="9" spans="1:15" ht="15" customHeight="1">
      <c r="A9" s="83"/>
      <c r="B9" s="89" t="s">
        <v>5</v>
      </c>
      <c r="C9" s="91" t="str">
        <f>I9</f>
        <v>HS1-Grp.C</v>
      </c>
      <c r="D9" s="83"/>
      <c r="E9" s="83" t="s">
        <v>122</v>
      </c>
      <c r="F9" s="83"/>
      <c r="G9" s="83"/>
      <c r="H9" s="83"/>
      <c r="I9" s="450" t="str">
        <f>'Vorrunde I'!C14</f>
        <v>HS1-Grp.C</v>
      </c>
      <c r="J9" s="451" t="str">
        <f>'Vorrunde I'!S14</f>
        <v>Platz</v>
      </c>
      <c r="K9" s="83"/>
      <c r="L9" s="83"/>
      <c r="M9" s="85"/>
      <c r="N9" s="672"/>
      <c r="O9" s="671" t="s">
        <v>146</v>
      </c>
    </row>
    <row r="10" spans="1:15" ht="15" customHeight="1">
      <c r="A10" s="83"/>
      <c r="B10" s="456">
        <f>IF(C10="","","1.")</f>
      </c>
      <c r="C10" s="442">
        <f>IF(J10=1,I10,IF(J11=1,I11,IF(J12=1,I12,IF(J13=1,I13,IF(M25=1,L25,"")))))</f>
      </c>
      <c r="D10" s="83"/>
      <c r="E10" s="88"/>
      <c r="G10" s="83"/>
      <c r="H10" s="83"/>
      <c r="I10" s="452">
        <f>IF(J10="","",'Vorrunde I'!C15)</f>
      </c>
      <c r="J10" s="457">
        <f>'Vorrunde I'!S15</f>
      </c>
      <c r="K10" s="83"/>
      <c r="L10" s="83"/>
      <c r="M10" s="85"/>
      <c r="N10" s="672"/>
      <c r="O10" s="671" t="s">
        <v>147</v>
      </c>
    </row>
    <row r="11" spans="1:15" ht="15" customHeight="1">
      <c r="A11" s="83"/>
      <c r="B11" s="456">
        <f>IF(C11="","","2.")</f>
      </c>
      <c r="C11" s="84">
        <f>IF(J10=2,I10,IF(J11=2,I11,IF(J12=2,I12,IF(J13=2,I13,""))))</f>
      </c>
      <c r="D11" s="83"/>
      <c r="E11" s="88"/>
      <c r="F11" s="474" t="str">
        <f>IF('Spielplan-quer'!F21="","",'Spielplan-quer'!F21)</f>
        <v>1.HS1-A</v>
      </c>
      <c r="G11" s="83"/>
      <c r="H11" s="83"/>
      <c r="I11" s="452">
        <f>IF(J11="","",'Vorrunde I'!C16)</f>
      </c>
      <c r="J11" s="457">
        <f>'Vorrunde I'!S16</f>
      </c>
      <c r="K11" s="83"/>
      <c r="L11" s="83"/>
      <c r="M11" s="85"/>
      <c r="N11" s="83"/>
      <c r="O11" s="671"/>
    </row>
    <row r="12" spans="1:15" ht="15" customHeight="1">
      <c r="A12" s="83"/>
      <c r="B12" s="456">
        <f>IF(C12="","","3.")</f>
      </c>
      <c r="C12" s="84">
        <f>IF(J10=3,I10,IF(J11=3,I11,IF(J12=3,I12,IF(J13=3,I13,""))))</f>
      </c>
      <c r="D12" s="83"/>
      <c r="E12" s="83"/>
      <c r="F12" s="474" t="str">
        <f>IF('Spielplan-quer'!H21="","",'Spielplan-quer'!H21)</f>
        <v>1.HS1-B</v>
      </c>
      <c r="G12" s="83"/>
      <c r="H12" s="83"/>
      <c r="I12" s="452">
        <f>IF(J12="","",'Vorrunde I'!C17)</f>
      </c>
      <c r="J12" s="457">
        <f>'Vorrunde I'!S17</f>
      </c>
      <c r="K12" s="83"/>
      <c r="L12" s="83"/>
      <c r="M12" s="85"/>
      <c r="N12" s="672"/>
      <c r="O12" s="671" t="s">
        <v>148</v>
      </c>
    </row>
    <row r="13" spans="1:15" ht="15" customHeight="1" thickBot="1">
      <c r="A13" s="83"/>
      <c r="B13" s="548">
        <f>IF(C13="","","4.")</f>
      </c>
      <c r="C13" s="87">
        <f>IF(J10=4,I10,IF(J11=4,I11,IF(J12=4,I12,IF(J13=4,I13,""))))</f>
      </c>
      <c r="D13" s="83"/>
      <c r="E13" s="64"/>
      <c r="F13" s="129"/>
      <c r="G13" s="83"/>
      <c r="H13" s="83"/>
      <c r="I13" s="453">
        <f>IF(J13="","",'Vorrunde I'!C18)</f>
      </c>
      <c r="J13" s="458">
        <f>'Vorrunde I'!S18</f>
      </c>
      <c r="K13" s="83"/>
      <c r="L13" s="83"/>
      <c r="M13" s="85"/>
      <c r="N13" s="672"/>
      <c r="O13" s="671" t="s">
        <v>149</v>
      </c>
    </row>
    <row r="14" spans="1:14" ht="11.25" customHeight="1">
      <c r="A14" s="83"/>
      <c r="B14" s="64"/>
      <c r="C14" s="129"/>
      <c r="D14" s="83"/>
      <c r="E14" s="64"/>
      <c r="F14" s="129"/>
      <c r="G14" s="83"/>
      <c r="H14" s="83"/>
      <c r="I14" s="129"/>
      <c r="J14" s="129"/>
      <c r="K14" s="83"/>
      <c r="L14" s="129"/>
      <c r="M14" s="129"/>
      <c r="N14" s="83"/>
    </row>
    <row r="15" spans="1:14" ht="11.25" customHeight="1" thickBot="1">
      <c r="A15" s="83"/>
      <c r="B15" s="83"/>
      <c r="C15" s="83"/>
      <c r="D15" s="83"/>
      <c r="E15" s="83"/>
      <c r="F15" s="83"/>
      <c r="G15" s="83"/>
      <c r="H15" s="83"/>
      <c r="I15" s="83"/>
      <c r="J15" s="85"/>
      <c r="K15" s="83"/>
      <c r="L15" s="83"/>
      <c r="M15" s="85"/>
      <c r="N15" s="83"/>
    </row>
    <row r="16" spans="1:14" ht="15" customHeight="1">
      <c r="A16" s="83"/>
      <c r="B16" s="445" t="s">
        <v>5</v>
      </c>
      <c r="C16" s="446" t="str">
        <f>Gruppeneinteilung!C15</f>
        <v>FS1-Grp.A</v>
      </c>
      <c r="D16" s="88"/>
      <c r="E16" s="445" t="s">
        <v>5</v>
      </c>
      <c r="F16" s="447" t="str">
        <f>Gruppeneinteilung!E15</f>
        <v>FS1-Grp.B</v>
      </c>
      <c r="G16" s="72"/>
      <c r="H16" s="88"/>
      <c r="I16" s="126" t="str">
        <f>'Vorrunde I'!C21</f>
        <v>FS1-Grp.A</v>
      </c>
      <c r="J16" s="90" t="str">
        <f>'Vorrunde I'!S21</f>
        <v>Platz</v>
      </c>
      <c r="K16" s="88"/>
      <c r="L16" s="126" t="str">
        <f>'Vorrunde I'!C26</f>
        <v>FS1-Grp.B</v>
      </c>
      <c r="M16" s="90" t="str">
        <f>'Vorrunde I'!S26</f>
        <v>Platz</v>
      </c>
      <c r="N16" s="83"/>
    </row>
    <row r="17" spans="1:14" ht="15" customHeight="1">
      <c r="A17" s="83"/>
      <c r="B17" s="436">
        <f>IF(C17="","","1.")</f>
      </c>
      <c r="C17" s="70">
        <f>IF(J17=1,I17,IF(J18=1,I18,IF(J19=1,I19,"")))</f>
      </c>
      <c r="D17" s="83"/>
      <c r="E17" s="436">
        <f>IF(F17="","","1.")</f>
      </c>
      <c r="F17" s="70">
        <f>IF(M17=1,L17,IF(M18=1,L18,IF(M19=1,L19,"")))</f>
      </c>
      <c r="G17" s="83"/>
      <c r="H17" s="83"/>
      <c r="I17" s="68">
        <f>IF(J17="","",'Vorrunde I'!C22)</f>
      </c>
      <c r="J17" s="70">
        <f>'Vorrunde I'!S22</f>
      </c>
      <c r="K17" s="83"/>
      <c r="L17" s="68">
        <f>IF(M17="","",'Vorrunde I'!C27)</f>
      </c>
      <c r="M17" s="70">
        <f>'Vorrunde I'!S27</f>
      </c>
      <c r="N17" s="83"/>
    </row>
    <row r="18" spans="1:14" ht="15" customHeight="1">
      <c r="A18" s="83"/>
      <c r="B18" s="436">
        <f>IF(C18="","","2.")</f>
      </c>
      <c r="C18" s="70">
        <f>IF(J17=2,I17,IF(J18=2,I18,IF(J19=2,I19,"")))</f>
      </c>
      <c r="D18" s="83"/>
      <c r="E18" s="436">
        <f>IF(F18="","","2.")</f>
      </c>
      <c r="F18" s="70">
        <f>IF(M17=2,L17,IF(M18=2,L18,IF(M19=2,L19,"")))</f>
      </c>
      <c r="G18" s="83"/>
      <c r="H18" s="83"/>
      <c r="I18" s="68">
        <f>IF(J18="","",'Vorrunde I'!C23)</f>
      </c>
      <c r="J18" s="70">
        <f>'Vorrunde I'!S23</f>
      </c>
      <c r="K18" s="83"/>
      <c r="L18" s="68">
        <f>IF(M18="","",'Vorrunde I'!C28)</f>
      </c>
      <c r="M18" s="70">
        <f>'Vorrunde I'!S28</f>
      </c>
      <c r="N18" s="83"/>
    </row>
    <row r="19" spans="1:14" ht="15" customHeight="1" thickBot="1">
      <c r="A19" s="83"/>
      <c r="B19" s="549">
        <f>IF(C19="","","3.")</f>
      </c>
      <c r="C19" s="222">
        <f>IF(J17=3,I17,IF(J18=3,I18,IF(J19=3,I19,"")))</f>
      </c>
      <c r="D19" s="83"/>
      <c r="E19" s="549">
        <f>IF(F19="","","3.")</f>
      </c>
      <c r="F19" s="222">
        <f>IF(M17=3,L17,IF(M18=3,L18,IF(M19=3,L19,"")))</f>
      </c>
      <c r="G19" s="83"/>
      <c r="H19" s="83"/>
      <c r="I19" s="550">
        <f>IF(J19="","",'Vorrunde I'!C24)</f>
      </c>
      <c r="J19" s="222">
        <f>'Vorrunde I'!S24</f>
      </c>
      <c r="K19" s="83"/>
      <c r="L19" s="550">
        <f>IF(M19="","",'Vorrunde I'!C29)</f>
      </c>
      <c r="M19" s="222">
        <f>'Vorrunde I'!S29</f>
      </c>
      <c r="N19" s="83"/>
    </row>
    <row r="20" spans="1:14" ht="11.25" customHeight="1" thickBot="1">
      <c r="A20" s="83"/>
      <c r="B20" s="64"/>
      <c r="C20" s="129"/>
      <c r="D20" s="83"/>
      <c r="E20" s="64"/>
      <c r="F20" s="129"/>
      <c r="G20" s="83"/>
      <c r="H20" s="83"/>
      <c r="I20" s="129"/>
      <c r="J20" s="129"/>
      <c r="K20" s="83"/>
      <c r="L20" s="129"/>
      <c r="M20" s="129"/>
      <c r="N20" s="83"/>
    </row>
    <row r="21" spans="1:14" ht="13.5" customHeight="1">
      <c r="A21" s="83"/>
      <c r="B21" s="445" t="s">
        <v>5</v>
      </c>
      <c r="C21" s="447" t="str">
        <f>I21</f>
        <v>FS1-Grp.C </v>
      </c>
      <c r="D21" s="83"/>
      <c r="E21" s="83" t="s">
        <v>123</v>
      </c>
      <c r="F21" s="83"/>
      <c r="G21" s="83"/>
      <c r="H21" s="83"/>
      <c r="I21" s="126" t="str">
        <f>'Vorrunde I'!C32</f>
        <v>FS1-Grp.C </v>
      </c>
      <c r="J21" s="90" t="str">
        <f>'Vorrunde I'!S32</f>
        <v>Platz</v>
      </c>
      <c r="K21" s="83"/>
      <c r="L21" s="83"/>
      <c r="M21" s="85"/>
      <c r="N21" s="83"/>
    </row>
    <row r="22" spans="1:14" ht="15" customHeight="1">
      <c r="A22" s="83"/>
      <c r="B22" s="436">
        <f>IF(C22="","","1.")</f>
      </c>
      <c r="C22" s="448">
        <f>IF(J22=1,I22,IF(J23=1,I23,IF(J24=1,I24,IF(J25=1,I25,IF(M1=1,L1,"")))))</f>
      </c>
      <c r="D22" s="83"/>
      <c r="E22" s="88"/>
      <c r="G22" s="83"/>
      <c r="H22" s="83"/>
      <c r="I22" s="439">
        <f>IF(J22="","",'Vorrunde I'!C33)</f>
      </c>
      <c r="J22" s="440">
        <f>'Vorrunde I'!S33</f>
      </c>
      <c r="K22" s="83"/>
      <c r="L22" s="83"/>
      <c r="M22" s="85"/>
      <c r="N22" s="83"/>
    </row>
    <row r="23" spans="1:14" ht="15" customHeight="1">
      <c r="A23" s="83"/>
      <c r="B23" s="436">
        <f>IF(C23="","","2.")</f>
      </c>
      <c r="C23" s="70">
        <f>IF(J22=2,I22,IF(J23=2,I23,IF(J24=2,I24,IF(J25=2,I25,""))))</f>
      </c>
      <c r="D23" s="83"/>
      <c r="E23" s="88"/>
      <c r="F23" s="474" t="str">
        <f>IF('Spielplan-quer'!W21="","",'Spielplan-quer'!W21)</f>
        <v>1.FS1-A</v>
      </c>
      <c r="G23" s="83"/>
      <c r="H23" s="83"/>
      <c r="I23" s="439">
        <f>IF(J23="","",'Vorrunde I'!C34)</f>
      </c>
      <c r="J23" s="242">
        <f>'Vorrunde I'!S34</f>
      </c>
      <c r="K23" s="83"/>
      <c r="L23" s="83"/>
      <c r="M23" s="85"/>
      <c r="N23" s="83"/>
    </row>
    <row r="24" spans="1:14" ht="15" customHeight="1">
      <c r="A24" s="83"/>
      <c r="B24" s="436">
        <f>IF(C24="","","3.")</f>
      </c>
      <c r="C24" s="70">
        <f>IF(J22=3,I22,IF(J23=3,I23,IF(J24=3,I24,IF(J25=3,I25,""))))</f>
      </c>
      <c r="D24" s="83"/>
      <c r="E24" s="83"/>
      <c r="F24" s="474" t="str">
        <f>IF('Spielplan-quer'!H21="","",'Spielplan-quer'!Y21)</f>
        <v>1.FS1-B</v>
      </c>
      <c r="G24" s="83"/>
      <c r="H24" s="83"/>
      <c r="I24" s="439">
        <f>IF(J24="","",'Vorrunde I'!C35)</f>
      </c>
      <c r="J24" s="242">
        <f>'Vorrunde I'!S35</f>
      </c>
      <c r="K24" s="83"/>
      <c r="L24" s="83"/>
      <c r="M24" s="85"/>
      <c r="N24" s="83"/>
    </row>
    <row r="25" spans="1:14" ht="15" customHeight="1" thickBot="1">
      <c r="A25" s="83"/>
      <c r="B25" s="549">
        <f>IF(C25="","","4.")</f>
      </c>
      <c r="C25" s="222">
        <f>IF(J22=4,I22,IF(J23=4,I23,IF(J24=4,I24,IF(J25=4,I25,""))))</f>
      </c>
      <c r="D25" s="83"/>
      <c r="E25" s="64"/>
      <c r="F25" s="129"/>
      <c r="G25" s="83"/>
      <c r="H25" s="83"/>
      <c r="I25" s="438">
        <f>IF(J25="","",'Vorrunde I'!C36)</f>
      </c>
      <c r="J25" s="243">
        <f>'Vorrunde I'!S36</f>
      </c>
      <c r="K25" s="83"/>
      <c r="L25" s="129"/>
      <c r="M25" s="129"/>
      <c r="N25" s="83"/>
    </row>
    <row r="26" spans="1:14" ht="11.25" customHeight="1">
      <c r="A26" s="83"/>
      <c r="B26" s="83"/>
      <c r="C26" s="83"/>
      <c r="D26" s="83"/>
      <c r="E26" s="83"/>
      <c r="F26" s="83"/>
      <c r="G26" s="83"/>
      <c r="H26" s="83"/>
      <c r="I26" s="83"/>
      <c r="J26" s="85"/>
      <c r="K26" s="83"/>
      <c r="L26" s="83"/>
      <c r="M26" s="85"/>
      <c r="N26" s="83"/>
    </row>
    <row r="27" spans="1:14" ht="11.25" customHeight="1">
      <c r="A27" s="83"/>
      <c r="B27" s="64"/>
      <c r="C27" s="129"/>
      <c r="D27" s="83"/>
      <c r="E27" s="64"/>
      <c r="F27" s="129"/>
      <c r="G27" s="83"/>
      <c r="H27" s="83"/>
      <c r="I27" s="129"/>
      <c r="J27" s="129"/>
      <c r="K27" s="85"/>
      <c r="L27" s="129"/>
      <c r="M27" s="129"/>
      <c r="N27" s="83"/>
    </row>
    <row r="28" spans="1:14" ht="11.25" customHeight="1" thickBot="1">
      <c r="A28" s="83"/>
      <c r="B28" s="83"/>
      <c r="C28" s="83"/>
      <c r="D28" s="83"/>
      <c r="E28" s="83"/>
      <c r="F28" s="83"/>
      <c r="G28" s="83"/>
      <c r="H28" s="83"/>
      <c r="I28" s="86"/>
      <c r="J28" s="86"/>
      <c r="K28" s="85"/>
      <c r="L28" s="85"/>
      <c r="M28" s="85"/>
      <c r="N28" s="83"/>
    </row>
    <row r="29" spans="2:14" ht="15">
      <c r="B29" s="89" t="s">
        <v>5</v>
      </c>
      <c r="C29" s="443" t="str">
        <f>I29</f>
        <v>HS2-Grp.C</v>
      </c>
      <c r="D29" s="88"/>
      <c r="E29" s="89" t="s">
        <v>5</v>
      </c>
      <c r="F29" s="443" t="str">
        <f>L29</f>
        <v>HS2-Grp.D </v>
      </c>
      <c r="G29" s="88"/>
      <c r="H29" s="88"/>
      <c r="I29" s="459" t="str">
        <f>'Vorrunde II'!C5</f>
        <v>HS2-Grp.C</v>
      </c>
      <c r="J29" s="451" t="str">
        <f>'Vorrunde II'!S5</f>
        <v>Platz</v>
      </c>
      <c r="K29" s="88"/>
      <c r="L29" s="459" t="str">
        <f>'Vorrunde II'!C11</f>
        <v>HS2-Grp.D </v>
      </c>
      <c r="M29" s="223" t="str">
        <f>'Vorrunde II'!S11</f>
        <v>Platz</v>
      </c>
      <c r="N29" s="83"/>
    </row>
    <row r="30" spans="2:14" ht="15">
      <c r="B30" s="456">
        <f>IF(C30="","","1.")</f>
      </c>
      <c r="C30" s="442">
        <f>IF(J30=1,I30,IF(J31=1,I31,IF(J32=1,I32,IF(J33=1,I33,""))))</f>
      </c>
      <c r="D30" s="83"/>
      <c r="E30" s="456">
        <f>IF(F30="","","1.")</f>
      </c>
      <c r="F30" s="442">
        <f>IF(M30=1,L30,IF(M31=1,L31,IF(M32=1,L32,"")))</f>
      </c>
      <c r="G30" s="83"/>
      <c r="H30" s="83"/>
      <c r="I30" s="460">
        <f>'Vorrunde II'!C6</f>
      </c>
      <c r="J30" s="461">
        <f>'Vorrunde II'!S6</f>
      </c>
      <c r="K30" s="83"/>
      <c r="L30" s="460">
        <f>'Vorrunde II'!C12</f>
      </c>
      <c r="M30" s="462">
        <f>'Vorrunde II'!S12</f>
      </c>
      <c r="N30" s="83"/>
    </row>
    <row r="31" spans="2:14" ht="15">
      <c r="B31" s="456">
        <f>IF(C31="","","2.")</f>
      </c>
      <c r="C31" s="84">
        <f>IF(J30=2,I30,IF(J31=2,I31,IF(J32=2,I32,IF(J33=2,I33,""))))</f>
      </c>
      <c r="D31" s="83"/>
      <c r="E31" s="456">
        <f>IF(F31="","","2.")</f>
      </c>
      <c r="F31" s="84">
        <f>IF(M30=2,L30,IF(M31=2,L31,IF(M32=2,L32,"")))</f>
      </c>
      <c r="G31" s="83"/>
      <c r="H31" s="83"/>
      <c r="I31" s="456">
        <f>'Vorrunde II'!C7</f>
      </c>
      <c r="J31" s="457">
        <f>'Vorrunde II'!S7</f>
      </c>
      <c r="K31" s="83"/>
      <c r="L31" s="456">
        <f>'Vorrunde II'!C13</f>
      </c>
      <c r="M31" s="463">
        <f>'Vorrunde II'!S13</f>
      </c>
      <c r="N31" s="83"/>
    </row>
    <row r="32" spans="2:14" ht="15.75" thickBot="1">
      <c r="B32" s="456">
        <f>IF(C32="","","3.")</f>
      </c>
      <c r="C32" s="84">
        <f>IF(J30=3,I30,IF(J31=3,I31,IF(J32=3,I32,IF(J33=3,I33,""))))</f>
      </c>
      <c r="D32" s="83"/>
      <c r="E32" s="548">
        <f>IF(F32="","","3.")</f>
      </c>
      <c r="F32" s="87">
        <f>IF(M30=3,L30,IF(M31=3,L31,IF(M32=3,L32,"")))</f>
      </c>
      <c r="G32" s="83"/>
      <c r="H32" s="83"/>
      <c r="I32" s="456">
        <f>'Vorrunde II'!C8</f>
      </c>
      <c r="J32" s="457">
        <f>'Vorrunde II'!S8</f>
      </c>
      <c r="K32" s="83"/>
      <c r="L32" s="93">
        <f>'Vorrunde II'!C14</f>
      </c>
      <c r="M32" s="464">
        <f>'Vorrunde II'!S14</f>
      </c>
      <c r="N32" s="83"/>
    </row>
    <row r="33" spans="2:14" ht="15.75" thickBot="1">
      <c r="B33" s="548">
        <f>IF(C33="","","4.")</f>
      </c>
      <c r="C33" s="87">
        <f>IF(J30=4,I30,IF(J31=4,I31,IF(J32=4,I32,IF(J33=4,I33,""))))</f>
      </c>
      <c r="D33" s="83"/>
      <c r="G33" s="83"/>
      <c r="H33" s="83"/>
      <c r="I33" s="93">
        <f>'Vorrunde II'!C9</f>
      </c>
      <c r="J33" s="458">
        <f>'Vorrunde II'!S9</f>
      </c>
      <c r="K33" s="83"/>
      <c r="N33" s="83"/>
    </row>
    <row r="34" spans="2:14" ht="11.25" customHeight="1" thickBot="1">
      <c r="B34" s="83"/>
      <c r="C34" s="83"/>
      <c r="D34" s="83"/>
      <c r="E34" s="83"/>
      <c r="F34" s="83"/>
      <c r="G34" s="83"/>
      <c r="H34" s="83"/>
      <c r="I34" s="83"/>
      <c r="J34" s="85"/>
      <c r="K34" s="83"/>
      <c r="L34" s="83"/>
      <c r="M34" s="85"/>
      <c r="N34" s="83"/>
    </row>
    <row r="35" spans="2:14" ht="15">
      <c r="B35" s="445" t="s">
        <v>5</v>
      </c>
      <c r="C35" s="449" t="str">
        <f>I35</f>
        <v>FS2-Grp.C</v>
      </c>
      <c r="D35" s="88"/>
      <c r="E35" s="445" t="s">
        <v>5</v>
      </c>
      <c r="F35" s="449" t="str">
        <f>L35</f>
        <v>FS2-Grp.D</v>
      </c>
      <c r="G35" s="88"/>
      <c r="H35" s="465"/>
      <c r="I35" s="431" t="str">
        <f>'Vorrunde II'!C18</f>
        <v>FS2-Grp.C</v>
      </c>
      <c r="J35" s="90" t="str">
        <f>'Vorrunde II'!S18</f>
        <v>Platz</v>
      </c>
      <c r="K35" s="88"/>
      <c r="L35" s="431" t="str">
        <f>'Vorrunde II'!C24</f>
        <v>FS2-Grp.D</v>
      </c>
      <c r="M35" s="90" t="str">
        <f>'Vorrunde II'!S24</f>
        <v>Platz</v>
      </c>
      <c r="N35" s="83"/>
    </row>
    <row r="36" spans="1:14" ht="13.5" customHeight="1">
      <c r="A36" s="83"/>
      <c r="B36" s="436">
        <f>IF(C36="","","1.")</f>
      </c>
      <c r="C36" s="448">
        <f>IF(J36=1,I36,IF(J37=1,I37,IF(J38=1,I38,IF(J39=1,I39,IF(M27=1,L27,"")))))</f>
      </c>
      <c r="D36" s="83"/>
      <c r="E36" s="436">
        <f>IF(F36="","","1.")</f>
      </c>
      <c r="F36" s="448">
        <f>IF(M36=1,L36,IF(M37=1,L37,IF(M38=1,L38,"")))</f>
      </c>
      <c r="G36" s="83"/>
      <c r="H36" s="83"/>
      <c r="I36" s="444">
        <f>'Vorrunde II'!C19</f>
      </c>
      <c r="J36" s="441">
        <f>'Vorrunde II'!S19</f>
      </c>
      <c r="K36" s="85"/>
      <c r="L36" s="444">
        <f>'Vorrunde II'!C25</f>
      </c>
      <c r="M36" s="441">
        <f>'Vorrunde II'!S25</f>
      </c>
      <c r="N36" s="83"/>
    </row>
    <row r="37" spans="1:14" ht="15">
      <c r="A37" s="83"/>
      <c r="B37" s="436">
        <f>IF(C37="","","2.")</f>
      </c>
      <c r="C37" s="70">
        <f>IF(J36=2,I36,IF(J37=2,I37,IF(J38=2,I38,IF(J39=2,I39,""))))</f>
      </c>
      <c r="D37" s="83"/>
      <c r="E37" s="436">
        <f>IF(F37="","","2.")</f>
      </c>
      <c r="F37" s="70">
        <f>IF(M36=2,L36,IF(M37=2,L37,IF(M38=2,L38,"")))</f>
      </c>
      <c r="G37" s="83"/>
      <c r="H37" s="83"/>
      <c r="I37" s="436">
        <f>'Vorrunde II'!C20</f>
      </c>
      <c r="J37" s="432">
        <f>'Vorrunde II'!S20</f>
      </c>
      <c r="K37" s="85"/>
      <c r="L37" s="436">
        <f>'Vorrunde II'!C26</f>
      </c>
      <c r="M37" s="432">
        <f>'Vorrunde II'!S26</f>
      </c>
      <c r="N37" s="83"/>
    </row>
    <row r="38" spans="1:14" ht="15.75" thickBot="1">
      <c r="A38" s="83"/>
      <c r="B38" s="436">
        <f>IF(C38="","","3.")</f>
      </c>
      <c r="C38" s="70">
        <f>IF(J36=3,I36,IF(J37=3,I37,IF(J38=3,I38,IF(J39=3,I39,""))))</f>
      </c>
      <c r="D38" s="83"/>
      <c r="E38" s="549">
        <f>IF(F38="","","3.")</f>
      </c>
      <c r="F38" s="222">
        <f>IF(M36=3,L36,IF(M37=3,L37,IF(M38=3,L38,"")))</f>
      </c>
      <c r="G38" s="83"/>
      <c r="H38" s="83"/>
      <c r="I38" s="436">
        <f>'Vorrunde II'!C21</f>
      </c>
      <c r="J38" s="432">
        <f>'Vorrunde II'!S21</f>
      </c>
      <c r="K38" s="85"/>
      <c r="L38" s="437">
        <f>'Vorrunde II'!C27</f>
      </c>
      <c r="M38" s="433">
        <f>'Vorrunde II'!S27</f>
      </c>
      <c r="N38" s="83"/>
    </row>
    <row r="39" spans="1:14" ht="15.75" thickBot="1">
      <c r="A39" s="83"/>
      <c r="B39" s="549">
        <f>IF(C39="","","4.")</f>
      </c>
      <c r="C39" s="222">
        <f>IF(J36=4,I36,IF(J37=4,I37,IF(J38=4,I38,IF(J39=4,I39,""))))</f>
      </c>
      <c r="D39" s="83"/>
      <c r="G39" s="83"/>
      <c r="H39" s="83"/>
      <c r="I39" s="437">
        <f>'Vorrunde II'!C22</f>
      </c>
      <c r="J39" s="433">
        <f>'Vorrunde II'!S22</f>
      </c>
      <c r="K39" s="85"/>
      <c r="L39" s="83"/>
      <c r="M39" s="85"/>
      <c r="N39" s="83"/>
    </row>
    <row r="40" spans="1:14" ht="15">
      <c r="A40" s="83"/>
      <c r="B40" s="83"/>
      <c r="C40" s="83"/>
      <c r="D40" s="83"/>
      <c r="E40" s="83"/>
      <c r="F40" s="83"/>
      <c r="G40" s="83"/>
      <c r="H40" s="83"/>
      <c r="I40" s="83"/>
      <c r="J40" s="85"/>
      <c r="K40" s="83"/>
      <c r="L40" s="83"/>
      <c r="M40" s="85"/>
      <c r="N40" s="83"/>
    </row>
    <row r="41" spans="1:14" ht="15">
      <c r="A41" s="83"/>
      <c r="B41" s="83"/>
      <c r="C41" s="83"/>
      <c r="D41" s="83"/>
      <c r="E41" s="83"/>
      <c r="F41" s="83"/>
      <c r="G41" s="83"/>
      <c r="H41" s="83"/>
      <c r="I41" s="83"/>
      <c r="J41" s="85"/>
      <c r="K41" s="83"/>
      <c r="L41" s="83"/>
      <c r="M41" s="85"/>
      <c r="N41" s="83"/>
    </row>
  </sheetData>
  <sheetProtection password="CC30" sheet="1" objects="1" scenarios="1"/>
  <printOptions/>
  <pageMargins left="0.984251968503937" right="0.7874015748031497" top="0.3937007874015748" bottom="0.3937007874015748" header="0.275590551181102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A1:AN46"/>
  <sheetViews>
    <sheetView zoomScale="75" zoomScaleNormal="75" zoomScaleSheetLayoutView="100" zoomScalePageLayoutView="0" workbookViewId="0" topLeftCell="A4">
      <selection activeCell="AA16" sqref="AA16"/>
    </sheetView>
  </sheetViews>
  <sheetFormatPr defaultColWidth="11.421875" defaultRowHeight="12.75"/>
  <cols>
    <col min="1" max="1" width="3.57421875" style="701" customWidth="1"/>
    <col min="2" max="2" width="4.00390625" style="701" customWidth="1"/>
    <col min="3" max="3" width="16.7109375" style="701" customWidth="1"/>
    <col min="4" max="4" width="4.8515625" style="701" customWidth="1"/>
    <col min="5" max="5" width="2.28125" style="701" customWidth="1"/>
    <col min="6" max="6" width="4.8515625" style="701" customWidth="1"/>
    <col min="7" max="7" width="4.7109375" style="701" customWidth="1"/>
    <col min="8" max="8" width="2.140625" style="701" customWidth="1"/>
    <col min="9" max="10" width="4.7109375" style="701" customWidth="1"/>
    <col min="11" max="11" width="2.140625" style="701" customWidth="1"/>
    <col min="12" max="13" width="4.7109375" style="701" customWidth="1"/>
    <col min="14" max="14" width="2.140625" style="701" customWidth="1"/>
    <col min="15" max="15" width="4.7109375" style="701" customWidth="1"/>
    <col min="16" max="16" width="6.8515625" style="700" customWidth="1"/>
    <col min="17" max="21" width="6.8515625" style="701" customWidth="1"/>
    <col min="22" max="22" width="4.57421875" style="701" customWidth="1"/>
    <col min="23" max="25" width="6.7109375" style="701" customWidth="1"/>
    <col min="26" max="33" width="8.140625" style="701" customWidth="1"/>
    <col min="34" max="37" width="7.140625" style="700" hidden="1" customWidth="1"/>
    <col min="38" max="40" width="7.140625" style="701" hidden="1" customWidth="1"/>
    <col min="41" max="16384" width="11.421875" style="701" customWidth="1"/>
  </cols>
  <sheetData>
    <row r="1" spans="1:37" s="16" customFormat="1" ht="24" customHeight="1">
      <c r="A1" s="3"/>
      <c r="B1" s="1"/>
      <c r="C1" s="695" t="s">
        <v>22</v>
      </c>
      <c r="D1" s="695"/>
      <c r="E1" s="695"/>
      <c r="F1" s="695"/>
      <c r="G1" s="1"/>
      <c r="H1" s="1"/>
      <c r="I1" s="1"/>
      <c r="J1" s="1"/>
      <c r="K1" s="1"/>
      <c r="L1" s="1"/>
      <c r="M1" s="1"/>
      <c r="N1" s="1"/>
      <c r="O1" s="1"/>
      <c r="P1" s="13"/>
      <c r="Q1" s="1"/>
      <c r="R1" s="1"/>
      <c r="S1" s="1"/>
      <c r="T1" s="1"/>
      <c r="U1" s="1"/>
      <c r="V1" s="1"/>
      <c r="W1" s="3"/>
      <c r="X1" s="3"/>
      <c r="Y1" s="3"/>
      <c r="Z1" s="3"/>
      <c r="AA1" s="3"/>
      <c r="AB1" s="3"/>
      <c r="AC1" s="3"/>
      <c r="AD1" s="3"/>
      <c r="AE1" s="3"/>
      <c r="AF1" s="3"/>
      <c r="AG1" s="3"/>
      <c r="AH1" s="257"/>
      <c r="AI1" s="257"/>
      <c r="AJ1" s="257"/>
      <c r="AK1" s="257"/>
    </row>
    <row r="2" spans="1:33" ht="15.75" thickBot="1">
      <c r="A2" s="696"/>
      <c r="B2" s="696"/>
      <c r="C2" s="696"/>
      <c r="D2" s="696"/>
      <c r="E2" s="696"/>
      <c r="F2" s="696"/>
      <c r="G2" s="697"/>
      <c r="H2" s="697"/>
      <c r="I2" s="697"/>
      <c r="J2" s="697"/>
      <c r="K2" s="697"/>
      <c r="L2" s="697"/>
      <c r="M2" s="697"/>
      <c r="N2" s="697"/>
      <c r="O2" s="697"/>
      <c r="P2" s="698"/>
      <c r="Q2" s="696"/>
      <c r="R2" s="696"/>
      <c r="S2" s="696"/>
      <c r="T2" s="696"/>
      <c r="U2" s="699"/>
      <c r="V2" s="696"/>
      <c r="W2" s="251" t="s">
        <v>27</v>
      </c>
      <c r="X2" s="696"/>
      <c r="Y2" s="696"/>
      <c r="Z2" s="696"/>
      <c r="AA2" s="696"/>
      <c r="AB2" s="696"/>
      <c r="AC2" s="696"/>
      <c r="AD2" s="696"/>
      <c r="AE2" s="696"/>
      <c r="AF2" s="696"/>
      <c r="AG2" s="696"/>
    </row>
    <row r="3" spans="1:38" ht="24.75" customHeight="1">
      <c r="A3" s="696"/>
      <c r="B3" s="683"/>
      <c r="C3" s="226" t="str">
        <f>Gruppeneinteilung!G15</f>
        <v>HS1-Grp.A</v>
      </c>
      <c r="D3" s="226"/>
      <c r="E3" s="226"/>
      <c r="F3" s="112"/>
      <c r="G3" s="673" t="str">
        <f>C4</f>
        <v>Baden-Württemberg</v>
      </c>
      <c r="H3" s="674"/>
      <c r="I3" s="675"/>
      <c r="J3" s="673" t="str">
        <f>C5</f>
        <v>Bayern</v>
      </c>
      <c r="K3" s="674"/>
      <c r="L3" s="675"/>
      <c r="M3" s="677" t="str">
        <f>C6</f>
        <v>Berlin</v>
      </c>
      <c r="N3" s="678"/>
      <c r="O3" s="679"/>
      <c r="P3" s="22" t="s">
        <v>11</v>
      </c>
      <c r="Q3" s="23" t="s">
        <v>12</v>
      </c>
      <c r="R3" s="24" t="s">
        <v>13</v>
      </c>
      <c r="S3" s="7" t="s">
        <v>5</v>
      </c>
      <c r="T3" s="25" t="s">
        <v>24</v>
      </c>
      <c r="U3" s="63" t="s">
        <v>16</v>
      </c>
      <c r="V3" s="27"/>
      <c r="W3" s="251" t="s">
        <v>28</v>
      </c>
      <c r="X3" s="3"/>
      <c r="Y3" s="3"/>
      <c r="Z3" s="3"/>
      <c r="AA3" s="3"/>
      <c r="AB3" s="3"/>
      <c r="AC3" s="3"/>
      <c r="AD3" s="3"/>
      <c r="AE3" s="3"/>
      <c r="AF3" s="3"/>
      <c r="AG3" s="3"/>
      <c r="AH3" s="28" t="s">
        <v>20</v>
      </c>
      <c r="AI3" s="29" t="s">
        <v>21</v>
      </c>
      <c r="AJ3" s="29" t="s">
        <v>15</v>
      </c>
      <c r="AK3" s="28" t="s">
        <v>23</v>
      </c>
      <c r="AL3" s="16" t="s">
        <v>18</v>
      </c>
    </row>
    <row r="4" spans="1:38" ht="24" customHeight="1">
      <c r="A4" s="696"/>
      <c r="B4" s="684"/>
      <c r="C4" s="79" t="str">
        <f>Gruppeneinteilung!G16</f>
        <v>Baden-Württemberg</v>
      </c>
      <c r="D4" s="227"/>
      <c r="E4" s="227"/>
      <c r="F4" s="230"/>
      <c r="G4" s="31"/>
      <c r="H4" s="31"/>
      <c r="I4" s="32"/>
      <c r="J4" s="33">
        <f>IF('Spielplan-quer'!I4="","",'Spielplan-quer'!I4)</f>
      </c>
      <c r="K4" s="34" t="s">
        <v>4</v>
      </c>
      <c r="L4" s="35">
        <f>IF('Spielplan-quer'!K4="","",'Spielplan-quer'!K4)</f>
      </c>
      <c r="M4" s="33">
        <f>IF('Spielplan-quer'!I8="","",'Spielplan-quer'!I8)</f>
      </c>
      <c r="N4" s="34" t="s">
        <v>4</v>
      </c>
      <c r="O4" s="35">
        <f>IF('Spielplan-quer'!K8="","",'Spielplan-quer'!K8)</f>
      </c>
      <c r="P4" s="573">
        <f>SUM(G4,J4,M4)-SUM(I4,L4,O4)</f>
        <v>0</v>
      </c>
      <c r="Q4" s="576">
        <f>SUM(G4,J4,M4)</f>
        <v>0</v>
      </c>
      <c r="R4" s="578">
        <f>SUM('Spielplan-quer'!L4,'Spielplan-quer'!L8)</f>
        <v>0</v>
      </c>
      <c r="S4" s="8">
        <f>IF(AJ4=0,"",RANK(AJ4,AJ4:AJ6))</f>
      </c>
      <c r="T4" s="38" t="str">
        <f>AK4</f>
        <v>gleich</v>
      </c>
      <c r="U4" s="2"/>
      <c r="V4" s="27"/>
      <c r="W4" s="251" t="s">
        <v>29</v>
      </c>
      <c r="X4" s="3"/>
      <c r="Y4" s="3"/>
      <c r="Z4" s="3"/>
      <c r="AA4" s="3"/>
      <c r="AB4" s="3"/>
      <c r="AC4" s="3"/>
      <c r="AD4" s="3"/>
      <c r="AE4" s="3"/>
      <c r="AF4" s="3"/>
      <c r="AG4" s="3"/>
      <c r="AH4" s="39">
        <f>IF(AI4=AI5,SUM(J4)-SUM(L4),0)+(IF(AI4=AI6,SUM(M4)-SUM(O4),0))</f>
        <v>0</v>
      </c>
      <c r="AI4" s="40">
        <f>SUM(100000*R4,113*P4,9*Q4)+U4/100</f>
        <v>0</v>
      </c>
      <c r="AJ4" s="39">
        <f>AH4+AI4</f>
        <v>0</v>
      </c>
      <c r="AK4" s="41" t="str">
        <f>IF(AJ4=AJ5,"gleich",IF(AJ4=AJ6,"gleich",""))</f>
        <v>gleich</v>
      </c>
      <c r="AL4" s="16" t="s">
        <v>19</v>
      </c>
    </row>
    <row r="5" spans="1:38" ht="24" customHeight="1">
      <c r="A5" s="696"/>
      <c r="B5" s="684"/>
      <c r="C5" s="79" t="str">
        <f>Gruppeneinteilung!G17</f>
        <v>Bayern</v>
      </c>
      <c r="D5" s="13"/>
      <c r="E5" s="13"/>
      <c r="F5" s="231"/>
      <c r="G5" s="4">
        <f>L4</f>
      </c>
      <c r="H5" s="4" t="s">
        <v>4</v>
      </c>
      <c r="I5" s="4">
        <f>J4</f>
      </c>
      <c r="J5" s="30"/>
      <c r="K5" s="31"/>
      <c r="L5" s="32"/>
      <c r="M5" s="4">
        <f>IF('Spielplan-quer'!I12="","",'Spielplan-quer'!I12)</f>
      </c>
      <c r="N5" s="4" t="s">
        <v>4</v>
      </c>
      <c r="O5" s="4">
        <f>IF('Spielplan-quer'!K12="","",'Spielplan-quer'!K12)</f>
      </c>
      <c r="P5" s="573">
        <f>SUM(G5,J5,M5)-SUM(I5,L5,O5)</f>
        <v>0</v>
      </c>
      <c r="Q5" s="576">
        <f>SUM(G5,J5,M5)</f>
        <v>0</v>
      </c>
      <c r="R5" s="578">
        <f>SUM('Spielplan-quer'!N4,'Spielplan-quer'!L12)</f>
        <v>0</v>
      </c>
      <c r="S5" s="8">
        <f>IF(AJ5=0,"",RANK(AJ5,AJ4:AJ6))</f>
      </c>
      <c r="T5" s="42" t="str">
        <f>AK5</f>
        <v>gleich</v>
      </c>
      <c r="U5" s="2"/>
      <c r="V5" s="27"/>
      <c r="W5" s="251" t="s">
        <v>30</v>
      </c>
      <c r="X5" s="3"/>
      <c r="Y5" s="3"/>
      <c r="Z5" s="3"/>
      <c r="AA5" s="3"/>
      <c r="AB5" s="3"/>
      <c r="AC5" s="3"/>
      <c r="AD5" s="3"/>
      <c r="AE5" s="3"/>
      <c r="AF5" s="3"/>
      <c r="AG5" s="3"/>
      <c r="AH5" s="39">
        <f>IF(AI5=AI6,SUM(M5)-SUM(O5),0)+(IF(AI5=AI4,SUM(G5)-SUM(I5),0))</f>
        <v>0</v>
      </c>
      <c r="AI5" s="40">
        <f>SUM(100000*R5,113*P5,9*Q5)+U5/100</f>
        <v>0</v>
      </c>
      <c r="AJ5" s="39">
        <f>AH5+AI5</f>
        <v>0</v>
      </c>
      <c r="AK5" s="41" t="str">
        <f>IF(AJ5=AJ4,"gleich",IF(AJ5=AJ6,"gleich",""))</f>
        <v>gleich</v>
      </c>
      <c r="AL5" s="16"/>
    </row>
    <row r="6" spans="1:38" ht="24" customHeight="1" thickBot="1">
      <c r="A6" s="696"/>
      <c r="B6" s="685"/>
      <c r="C6" s="80" t="str">
        <f>Gruppeneinteilung!G18</f>
        <v>Berlin</v>
      </c>
      <c r="D6" s="228"/>
      <c r="E6" s="228"/>
      <c r="F6" s="232"/>
      <c r="G6" s="44">
        <f>O4</f>
      </c>
      <c r="H6" s="44" t="s">
        <v>4</v>
      </c>
      <c r="I6" s="45">
        <f>M4</f>
      </c>
      <c r="J6" s="60">
        <f>O5</f>
      </c>
      <c r="K6" s="60" t="s">
        <v>4</v>
      </c>
      <c r="L6" s="60">
        <f>M5</f>
      </c>
      <c r="M6" s="205"/>
      <c r="N6" s="206"/>
      <c r="O6" s="207"/>
      <c r="P6" s="574">
        <f>SUM(G6,J6,M6)-SUM(I6,L6,O6)</f>
        <v>0</v>
      </c>
      <c r="Q6" s="577">
        <f>SUM(G6,J6,M6)</f>
        <v>0</v>
      </c>
      <c r="R6" s="579">
        <f>SUM('Spielplan-quer'!N8,'Spielplan-quer'!N12)</f>
        <v>0</v>
      </c>
      <c r="S6" s="9">
        <f>IF(AJ6=0,"",RANK(AJ6,AJ4:AJ6))</f>
      </c>
      <c r="T6" s="42" t="str">
        <f>AK6</f>
        <v>gleich</v>
      </c>
      <c r="U6" s="2"/>
      <c r="V6" s="27"/>
      <c r="W6" s="251" t="s">
        <v>31</v>
      </c>
      <c r="X6" s="3"/>
      <c r="Y6" s="3"/>
      <c r="Z6" s="3"/>
      <c r="AA6" s="3"/>
      <c r="AB6" s="3"/>
      <c r="AC6" s="3"/>
      <c r="AD6" s="3"/>
      <c r="AE6" s="3"/>
      <c r="AF6" s="3"/>
      <c r="AG6" s="3"/>
      <c r="AH6" s="39">
        <f>IF(AI6=AI4,SUM(G6)-SUM(I6),0)+(IF(AI6=AI5,SUM(J6)-SUM(L6),0))</f>
        <v>0</v>
      </c>
      <c r="AI6" s="40">
        <f>SUM(100000*R6,113*P6,9*Q6)+U6/100</f>
        <v>0</v>
      </c>
      <c r="AJ6" s="39">
        <f>AH6+AI6</f>
        <v>0</v>
      </c>
      <c r="AK6" s="41" t="str">
        <f>IF(AJ6=AJ4,"gleich",IF(AJ6=AJ5,"gleich",""))</f>
        <v>gleich</v>
      </c>
      <c r="AL6" s="16"/>
    </row>
    <row r="7" spans="1:33" ht="13.5" thickBot="1">
      <c r="A7" s="696"/>
      <c r="B7" s="696"/>
      <c r="C7" s="696"/>
      <c r="D7" s="696"/>
      <c r="E7" s="696"/>
      <c r="F7" s="696"/>
      <c r="G7" s="696"/>
      <c r="H7" s="696"/>
      <c r="I7" s="696"/>
      <c r="J7" s="696"/>
      <c r="K7" s="696"/>
      <c r="L7" s="696"/>
      <c r="M7" s="696"/>
      <c r="N7" s="696"/>
      <c r="O7" s="696"/>
      <c r="P7" s="702"/>
      <c r="Q7" s="696"/>
      <c r="R7" s="697"/>
      <c r="S7" s="696"/>
      <c r="T7" s="696"/>
      <c r="U7" s="696"/>
      <c r="V7" s="696"/>
      <c r="W7" s="696"/>
      <c r="X7" s="696"/>
      <c r="Y7" s="696"/>
      <c r="Z7" s="696"/>
      <c r="AA7" s="696"/>
      <c r="AB7" s="696"/>
      <c r="AC7" s="696"/>
      <c r="AD7" s="696"/>
      <c r="AE7" s="696"/>
      <c r="AF7" s="696"/>
      <c r="AG7" s="696"/>
    </row>
    <row r="8" spans="1:38" ht="24.75" customHeight="1">
      <c r="A8" s="696"/>
      <c r="B8" s="683"/>
      <c r="C8" s="226" t="str">
        <f>Gruppeneinteilung!I15</f>
        <v>HS1-Grp.B</v>
      </c>
      <c r="D8" s="226"/>
      <c r="E8" s="226"/>
      <c r="F8" s="112"/>
      <c r="G8" s="673" t="str">
        <f>C9</f>
        <v>Hessen</v>
      </c>
      <c r="H8" s="674"/>
      <c r="I8" s="675"/>
      <c r="J8" s="673" t="str">
        <f>C10</f>
        <v>West</v>
      </c>
      <c r="K8" s="674"/>
      <c r="L8" s="675"/>
      <c r="M8" s="673" t="str">
        <f>C11</f>
        <v>Niedersachsen</v>
      </c>
      <c r="N8" s="674"/>
      <c r="O8" s="676"/>
      <c r="P8" s="22" t="s">
        <v>11</v>
      </c>
      <c r="Q8" s="23" t="s">
        <v>12</v>
      </c>
      <c r="R8" s="24" t="s">
        <v>13</v>
      </c>
      <c r="S8" s="7" t="s">
        <v>5</v>
      </c>
      <c r="T8" s="25" t="s">
        <v>24</v>
      </c>
      <c r="U8" s="26" t="s">
        <v>16</v>
      </c>
      <c r="V8" s="27"/>
      <c r="W8" s="696"/>
      <c r="X8" s="696"/>
      <c r="Y8" s="696"/>
      <c r="Z8" s="696"/>
      <c r="AA8" s="696"/>
      <c r="AB8" s="696"/>
      <c r="AC8" s="3"/>
      <c r="AD8" s="3"/>
      <c r="AE8" s="3"/>
      <c r="AF8" s="3"/>
      <c r="AG8" s="3"/>
      <c r="AH8" s="28" t="s">
        <v>20</v>
      </c>
      <c r="AI8" s="29" t="s">
        <v>21</v>
      </c>
      <c r="AJ8" s="29" t="s">
        <v>15</v>
      </c>
      <c r="AK8" s="28" t="s">
        <v>23</v>
      </c>
      <c r="AL8" s="16"/>
    </row>
    <row r="9" spans="1:38" ht="24" customHeight="1">
      <c r="A9" s="696"/>
      <c r="B9" s="684"/>
      <c r="C9" s="79" t="str">
        <f>Gruppeneinteilung!I16</f>
        <v>Hessen</v>
      </c>
      <c r="D9" s="227"/>
      <c r="E9" s="227"/>
      <c r="F9" s="230"/>
      <c r="G9" s="31"/>
      <c r="H9" s="31"/>
      <c r="I9" s="32"/>
      <c r="J9" s="33">
        <f>IF('Spielplan-quer'!I6="","",'Spielplan-quer'!I6)</f>
      </c>
      <c r="K9" s="34" t="s">
        <v>4</v>
      </c>
      <c r="L9" s="35">
        <f>IF('Spielplan-quer'!K6="","",'Spielplan-quer'!K6)</f>
      </c>
      <c r="M9" s="33">
        <f>IF('Spielplan-quer'!I10="","",'Spielplan-quer'!I10)</f>
      </c>
      <c r="N9" s="34" t="s">
        <v>4</v>
      </c>
      <c r="O9" s="35">
        <f>IF('Spielplan-quer'!K10="","",'Spielplan-quer'!K10)</f>
      </c>
      <c r="P9" s="573">
        <f>SUM(G9,J9,M9)-SUM(I9,L9,O9)</f>
        <v>0</v>
      </c>
      <c r="Q9" s="576">
        <f>SUM(G9,J9,M9)</f>
        <v>0</v>
      </c>
      <c r="R9" s="578">
        <f>SUM('Spielplan-quer'!L6,'Spielplan-quer'!L10)</f>
        <v>0</v>
      </c>
      <c r="S9" s="8">
        <f>IF(AJ9=0,"",RANK(AJ9,AJ9:AJ11))</f>
      </c>
      <c r="T9" s="38" t="str">
        <f>AK9</f>
        <v>gleich</v>
      </c>
      <c r="U9" s="2"/>
      <c r="V9" s="27"/>
      <c r="W9" s="251" t="s">
        <v>70</v>
      </c>
      <c r="X9" s="3"/>
      <c r="Y9" s="3"/>
      <c r="Z9" s="3"/>
      <c r="AA9" s="3"/>
      <c r="AB9" s="3"/>
      <c r="AC9" s="3"/>
      <c r="AD9" s="3"/>
      <c r="AE9" s="3"/>
      <c r="AF9" s="3"/>
      <c r="AG9" s="3"/>
      <c r="AH9" s="39">
        <f>IF(AI9=AI10,SUM(J9)-SUM(L9),0)+(IF(AI9=AI11,SUM(M9)-SUM(O9),0))</f>
        <v>0</v>
      </c>
      <c r="AI9" s="40">
        <f>SUM(100000*R9,113*P9,9*Q9)+U9/100</f>
        <v>0</v>
      </c>
      <c r="AJ9" s="39">
        <f>AH9+AI9</f>
        <v>0</v>
      </c>
      <c r="AK9" s="41" t="str">
        <f>IF(AJ9=AJ10,"gleich",IF(AJ9=AJ11,"gleich",""))</f>
        <v>gleich</v>
      </c>
      <c r="AL9" s="16"/>
    </row>
    <row r="10" spans="1:38" ht="24" customHeight="1">
      <c r="A10" s="696"/>
      <c r="B10" s="684"/>
      <c r="C10" s="79" t="str">
        <f>Gruppeneinteilung!I17</f>
        <v>West</v>
      </c>
      <c r="D10" s="227"/>
      <c r="E10" s="227"/>
      <c r="F10" s="230"/>
      <c r="G10" s="4">
        <f>L9</f>
      </c>
      <c r="H10" s="4" t="s">
        <v>4</v>
      </c>
      <c r="I10" s="4">
        <f>J9</f>
      </c>
      <c r="J10" s="30"/>
      <c r="K10" s="31"/>
      <c r="L10" s="32"/>
      <c r="M10" s="4">
        <f>IF('Spielplan-quer'!I14="","",'Spielplan-quer'!I14)</f>
      </c>
      <c r="N10" s="4" t="s">
        <v>4</v>
      </c>
      <c r="O10" s="4">
        <f>IF('Spielplan-quer'!K14="","",'Spielplan-quer'!K14)</f>
      </c>
      <c r="P10" s="573">
        <f>SUM(G10,J10,M10)-SUM(I10,L10,O10)</f>
        <v>0</v>
      </c>
      <c r="Q10" s="576">
        <f>SUM(G10,J10,M10)</f>
        <v>0</v>
      </c>
      <c r="R10" s="578">
        <f>SUM('Spielplan-quer'!N6,'Spielplan-quer'!L14)</f>
        <v>0</v>
      </c>
      <c r="S10" s="8">
        <f>IF(AJ10=0,"",RANK(AJ10,AJ9:AJ11))</f>
      </c>
      <c r="T10" s="42" t="str">
        <f>AK10</f>
        <v>gleich</v>
      </c>
      <c r="U10" s="2"/>
      <c r="V10" s="27"/>
      <c r="W10" s="251" t="s">
        <v>64</v>
      </c>
      <c r="X10" s="3"/>
      <c r="Y10" s="3"/>
      <c r="Z10" s="3"/>
      <c r="AA10" s="3"/>
      <c r="AB10" s="3"/>
      <c r="AC10" s="3"/>
      <c r="AD10" s="3"/>
      <c r="AE10" s="3"/>
      <c r="AF10" s="3"/>
      <c r="AG10" s="3"/>
      <c r="AH10" s="39">
        <f>IF(AI10=AI11,SUM(M10)-SUM(O10),0)+(IF(AI10=AI9,SUM(G10)-SUM(I10),0))</f>
        <v>0</v>
      </c>
      <c r="AI10" s="40">
        <f>SUM(100000*R10,113*P10,9*Q10)+U10/100</f>
        <v>0</v>
      </c>
      <c r="AJ10" s="39">
        <f>AH10+AI10</f>
        <v>0</v>
      </c>
      <c r="AK10" s="41" t="str">
        <f>IF(AJ10=AJ9,"gleich",IF(AJ10=AJ11,"gleich",""))</f>
        <v>gleich</v>
      </c>
      <c r="AL10" s="16"/>
    </row>
    <row r="11" spans="1:38" ht="24" customHeight="1" thickBot="1">
      <c r="A11" s="696"/>
      <c r="B11" s="685"/>
      <c r="C11" s="229" t="str">
        <f>Gruppeneinteilung!I18</f>
        <v>Niedersachsen</v>
      </c>
      <c r="D11" s="228"/>
      <c r="E11" s="228"/>
      <c r="F11" s="232"/>
      <c r="G11" s="44">
        <f>O9</f>
      </c>
      <c r="H11" s="44" t="s">
        <v>4</v>
      </c>
      <c r="I11" s="45">
        <f>M9</f>
      </c>
      <c r="J11" s="60">
        <f>O10</f>
      </c>
      <c r="K11" s="60" t="s">
        <v>4</v>
      </c>
      <c r="L11" s="60">
        <f>M10</f>
      </c>
      <c r="M11" s="205"/>
      <c r="N11" s="206"/>
      <c r="O11" s="207"/>
      <c r="P11" s="574">
        <f>SUM(G11,J11,M11)-SUM(I11,L11,O11)</f>
        <v>0</v>
      </c>
      <c r="Q11" s="577">
        <f>SUM(G11,J11,M11)</f>
        <v>0</v>
      </c>
      <c r="R11" s="579">
        <f>SUM('Spielplan-quer'!N10,'Spielplan-quer'!N14)</f>
        <v>0</v>
      </c>
      <c r="S11" s="9">
        <f>IF(AJ11=0,"",RANK(AJ11,AJ9:AJ11))</f>
      </c>
      <c r="T11" s="42" t="str">
        <f>AK11</f>
        <v>gleich</v>
      </c>
      <c r="U11" s="2"/>
      <c r="V11" s="27"/>
      <c r="W11" s="3"/>
      <c r="X11" s="3"/>
      <c r="Y11" s="3"/>
      <c r="Z11" s="3"/>
      <c r="AA11" s="3"/>
      <c r="AB11" s="3"/>
      <c r="AC11" s="3"/>
      <c r="AD11" s="3"/>
      <c r="AE11" s="3"/>
      <c r="AF11" s="3"/>
      <c r="AG11" s="3"/>
      <c r="AH11" s="39">
        <f>IF(AI11=AI9,SUM(G11)-SUM(I11),0)+(IF(AI11=AI10,SUM(J11)-SUM(L11),0))</f>
        <v>0</v>
      </c>
      <c r="AI11" s="40">
        <f>SUM(100000*R11,113*P11,9*Q11)+U11/100</f>
        <v>0</v>
      </c>
      <c r="AJ11" s="39">
        <f>AH11+AI11</f>
        <v>0</v>
      </c>
      <c r="AK11" s="41" t="str">
        <f>IF(AJ11=AJ9,"gleich",IF(AJ11=AJ10,"gleich",""))</f>
        <v>gleich</v>
      </c>
      <c r="AL11" s="16"/>
    </row>
    <row r="12" spans="1:33" ht="12.75">
      <c r="A12" s="696"/>
      <c r="B12" s="696"/>
      <c r="C12" s="703"/>
      <c r="D12" s="697"/>
      <c r="E12" s="697"/>
      <c r="F12" s="697"/>
      <c r="G12" s="696"/>
      <c r="H12" s="696"/>
      <c r="I12" s="696"/>
      <c r="J12" s="696"/>
      <c r="K12" s="696"/>
      <c r="L12" s="696"/>
      <c r="M12" s="696"/>
      <c r="N12" s="696"/>
      <c r="O12" s="696"/>
      <c r="P12" s="698"/>
      <c r="Q12" s="696"/>
      <c r="R12" s="696"/>
      <c r="S12" s="696"/>
      <c r="T12" s="696"/>
      <c r="U12" s="696"/>
      <c r="V12" s="696"/>
      <c r="W12" s="696"/>
      <c r="X12" s="696"/>
      <c r="Y12" s="696"/>
      <c r="Z12" s="696"/>
      <c r="AA12" s="696"/>
      <c r="AB12" s="696"/>
      <c r="AC12" s="696"/>
      <c r="AD12" s="696"/>
      <c r="AE12" s="696"/>
      <c r="AF12" s="696"/>
      <c r="AG12" s="696"/>
    </row>
    <row r="13" spans="1:33" ht="13.5" thickBot="1">
      <c r="A13" s="696"/>
      <c r="B13" s="696"/>
      <c r="C13" s="697"/>
      <c r="D13" s="697"/>
      <c r="E13" s="697"/>
      <c r="F13" s="697"/>
      <c r="G13" s="696"/>
      <c r="H13" s="696"/>
      <c r="I13" s="696"/>
      <c r="J13" s="696"/>
      <c r="K13" s="696"/>
      <c r="L13" s="696"/>
      <c r="M13" s="696"/>
      <c r="N13" s="696"/>
      <c r="O13" s="696"/>
      <c r="P13" s="698"/>
      <c r="Q13" s="696"/>
      <c r="R13" s="696"/>
      <c r="S13" s="696"/>
      <c r="T13" s="696"/>
      <c r="U13" s="696"/>
      <c r="V13" s="696"/>
      <c r="W13" s="696"/>
      <c r="X13" s="696"/>
      <c r="Y13" s="696"/>
      <c r="Z13" s="696"/>
      <c r="AA13" s="696"/>
      <c r="AB13" s="696"/>
      <c r="AC13" s="696"/>
      <c r="AD13" s="696"/>
      <c r="AE13" s="696"/>
      <c r="AF13" s="696"/>
      <c r="AG13" s="696"/>
    </row>
    <row r="14" spans="1:40" s="16" customFormat="1" ht="24" customHeight="1">
      <c r="A14" s="3"/>
      <c r="B14" s="233"/>
      <c r="C14" s="112" t="s">
        <v>52</v>
      </c>
      <c r="D14" s="673" t="str">
        <f>C15</f>
        <v>2.Grp.A</v>
      </c>
      <c r="E14" s="674"/>
      <c r="F14" s="675"/>
      <c r="G14" s="673" t="str">
        <f>C16</f>
        <v>2.Grp.B</v>
      </c>
      <c r="H14" s="674"/>
      <c r="I14" s="675"/>
      <c r="J14" s="673" t="str">
        <f>C17</f>
        <v>3.Grp.A</v>
      </c>
      <c r="K14" s="674"/>
      <c r="L14" s="675"/>
      <c r="M14" s="673" t="str">
        <f>C18</f>
        <v>3.Grp.B</v>
      </c>
      <c r="N14" s="674"/>
      <c r="O14" s="676"/>
      <c r="P14" s="22" t="s">
        <v>11</v>
      </c>
      <c r="Q14" s="23" t="s">
        <v>12</v>
      </c>
      <c r="R14" s="24" t="s">
        <v>13</v>
      </c>
      <c r="S14" s="7" t="s">
        <v>5</v>
      </c>
      <c r="T14" s="25" t="s">
        <v>24</v>
      </c>
      <c r="U14" s="26" t="s">
        <v>16</v>
      </c>
      <c r="V14" s="27"/>
      <c r="W14" s="252" t="s">
        <v>66</v>
      </c>
      <c r="X14" s="3"/>
      <c r="Y14" s="3"/>
      <c r="Z14" s="3"/>
      <c r="AA14" s="3"/>
      <c r="AB14" s="3"/>
      <c r="AC14" s="3"/>
      <c r="AD14" s="3"/>
      <c r="AE14" s="3"/>
      <c r="AF14" s="3"/>
      <c r="AG14" s="3"/>
      <c r="AH14" s="28" t="s">
        <v>20</v>
      </c>
      <c r="AI14" s="29" t="s">
        <v>21</v>
      </c>
      <c r="AJ14" s="29" t="s">
        <v>15</v>
      </c>
      <c r="AK14" s="28" t="s">
        <v>23</v>
      </c>
      <c r="AL14" s="16" t="s">
        <v>65</v>
      </c>
      <c r="AM14" s="3"/>
      <c r="AN14" s="3"/>
    </row>
    <row r="15" spans="1:40" s="16" customFormat="1" ht="24" customHeight="1">
      <c r="A15" s="3"/>
      <c r="B15" s="234"/>
      <c r="C15" s="18" t="str">
        <f>IF(X15="ja",Blitztabellen!C6,"2.Grp.A")</f>
        <v>2.Grp.A</v>
      </c>
      <c r="D15" s="30"/>
      <c r="E15" s="31"/>
      <c r="F15" s="32"/>
      <c r="G15" s="4">
        <f>IF('Spielplan-quer'!I28="","",'Spielplan-quer'!I28)</f>
      </c>
      <c r="H15" s="4" t="str">
        <f>IF('Spielplan-quer'!J28="","",'Spielplan-quer'!J28)</f>
        <v>:</v>
      </c>
      <c r="I15" s="4">
        <f>IF('Spielplan-quer'!K28="","",'Spielplan-quer'!K28)</f>
      </c>
      <c r="J15" s="245">
        <f>IF(AND(S4=2,S5=3,S6=1),I5,IF(AND(S4=2,S5=1,S6=3),I6,IF(AND(S4=1,S5=2,S6=3),L6,IF(AND(S4=1,S5=3,S6=2),J6,IF(AND(S4=3,S5=1,S6=2),G6,IF(AND(S4=3,S5=2,S6=1),G5,""))))))</f>
      </c>
      <c r="K15" s="246" t="s">
        <v>4</v>
      </c>
      <c r="L15" s="247">
        <f>IF(AND(S4=2,S5=3,S6=1),I5,IF(AND(S4=2,S5=1,S6=3),G6,IF(AND(S4=1,S5=2,S6=3),J6,IF(AND(S4=1,S5=3,S6=2),L6,IF(AND(S4=3,S5=1,S6=2),I6,IF(AND(S4=3,S5=2,S6=1),I5,""))))))</f>
      </c>
      <c r="M15" s="4">
        <f>IF('Spielplan-quer'!I17="","",'Spielplan-quer'!I17)</f>
      </c>
      <c r="N15" s="4" t="str">
        <f>IF('Spielplan-quer'!J17="","",'Spielplan-quer'!J17)</f>
        <v>:</v>
      </c>
      <c r="O15" s="4">
        <f>IF('Spielplan-quer'!K17="","",'Spielplan-quer'!K17)</f>
      </c>
      <c r="P15" s="575">
        <f>SUM(D15,G15,J15,M15)-SUM(F15,I15,L15,O15)</f>
        <v>0</v>
      </c>
      <c r="Q15" s="576">
        <f>SUM(D15,G15,J15,M15)</f>
        <v>0</v>
      </c>
      <c r="R15" s="578">
        <f>SUM(AL15,AM15,AN15)</f>
        <v>0</v>
      </c>
      <c r="S15" s="8">
        <f>IF(AJ15=0,"",RANK(AJ15,AJ15:AJ18))</f>
      </c>
      <c r="T15" s="38" t="str">
        <f>AK15</f>
        <v>gleich</v>
      </c>
      <c r="U15" s="2"/>
      <c r="V15" s="3"/>
      <c r="W15" s="3"/>
      <c r="X15" s="707" t="s">
        <v>19</v>
      </c>
      <c r="Y15" s="3"/>
      <c r="Z15" s="3"/>
      <c r="AA15" s="3"/>
      <c r="AB15" s="3"/>
      <c r="AC15" s="3"/>
      <c r="AD15" s="3"/>
      <c r="AE15" s="3"/>
      <c r="AF15" s="3"/>
      <c r="AG15" s="3"/>
      <c r="AH15" s="39">
        <f>IF(AI15=AI16,SUM(G15)-SUM(I15),0)+(IF(AI15=AI17,SUM(J15)-SUM(L15),0)+(IF(AI15=AI18,SUM(M15)-SUM(O15),0)))</f>
        <v>0</v>
      </c>
      <c r="AI15" s="40">
        <f>SUM(100000*R15,113*P15,9*Q15)+U15/100</f>
        <v>0</v>
      </c>
      <c r="AJ15" s="39">
        <f>AH15+AI15</f>
        <v>0</v>
      </c>
      <c r="AK15" s="41" t="str">
        <f>IF(AJ15=AJ16,"gleich",IF(AJ15=AJ17,"gleich",IF(AJ15=AJ18,"gleich","")))</f>
        <v>gleich</v>
      </c>
      <c r="AL15" s="18">
        <f>IF(G15="","",IF(G15&gt;I15,3,IF(G15=I15,1,IF(G15&lt;I15,0))))</f>
      </c>
      <c r="AM15" s="18">
        <f>IF(J15="","",IF(J15&gt;L15,3,IF(J15=L15,1,IF(J15&lt;L15,0))))</f>
      </c>
      <c r="AN15" s="18">
        <f>IF(M15="","",IF(M15&gt;O15,3,IF(M15=O15,1,IF(M15&lt;O15,0))))</f>
      </c>
    </row>
    <row r="16" spans="1:40" s="16" customFormat="1" ht="24" customHeight="1">
      <c r="A16" s="3"/>
      <c r="B16" s="234"/>
      <c r="C16" s="18" t="str">
        <f>IF(X15="ja",Blitztabellen!F6,"2.Grp.B")</f>
        <v>2.Grp.B</v>
      </c>
      <c r="D16" s="33">
        <f>I15</f>
      </c>
      <c r="E16" s="34" t="s">
        <v>4</v>
      </c>
      <c r="F16" s="35">
        <f>G15</f>
      </c>
      <c r="G16" s="30"/>
      <c r="H16" s="31"/>
      <c r="I16" s="32"/>
      <c r="J16" s="33">
        <f>IF('Spielplan-quer'!K19="","",'Spielplan-quer'!K19)</f>
      </c>
      <c r="K16" s="34" t="s">
        <v>4</v>
      </c>
      <c r="L16" s="35">
        <f>IF('Spielplan-quer'!I19="","",'Spielplan-quer'!I19)</f>
      </c>
      <c r="M16" s="245">
        <f>IF(AND(S9=2,S10=3,S11=1),I10,IF(AND(S9=2,S10=1,S11=3),I11,IF(AND(S9=1,S10=2,S11=3),L11,IF(AND(S9=1,S10=3,S11=2),J11,IF(AND(S9=3,S10=1,S11=2),G11,IF(AND(S9=3,S10=2,S11=1),G10,""))))))</f>
      </c>
      <c r="N16" s="246" t="s">
        <v>4</v>
      </c>
      <c r="O16" s="704">
        <f>IF(AND(S9=2,S10=3,S11=1),G10,IF(AND(S9=2,S10=1,S11=3),G11,IF(AND(S9=1,S10=2,S11=3),J11,IF(AND(S9=1,S10=3,S11=2),L11,IF(AND(S9=3,S10=1,S11=2),I11,IF(AND(S9=3,S10=2,S11=1),I10,""))))))</f>
      </c>
      <c r="P16" s="573">
        <f>SUM(D16,G16,J16,M16)-SUM(F16,I16,L16,O16)</f>
        <v>0</v>
      </c>
      <c r="Q16" s="576">
        <f>SUM(D16,G16,J16,M16)</f>
        <v>0</v>
      </c>
      <c r="R16" s="578">
        <f>SUM(AL16,AM16,AN16)</f>
        <v>0</v>
      </c>
      <c r="S16" s="8">
        <f>IF(AJ16=0,"",RANK(AJ16,AJ15:AJ18))</f>
      </c>
      <c r="T16" s="42" t="str">
        <f>AK16</f>
        <v>gleich</v>
      </c>
      <c r="U16" s="2"/>
      <c r="V16" s="3"/>
      <c r="W16" s="3"/>
      <c r="X16" s="3"/>
      <c r="Y16" s="3"/>
      <c r="Z16" s="3"/>
      <c r="AA16" s="3"/>
      <c r="AB16" s="3"/>
      <c r="AC16" s="3"/>
      <c r="AD16" s="3"/>
      <c r="AE16" s="3"/>
      <c r="AF16" s="3"/>
      <c r="AG16" s="3"/>
      <c r="AH16" s="39">
        <f>IF(AI16=AI15,SUM(D16)-SUM(F16),0)+(IF(AI16=AI17,SUM(J16)-SUM(L16),0)+(IF(AI16=AI18,SUM(M16)-SUM(O16),0)))</f>
        <v>0</v>
      </c>
      <c r="AI16" s="40">
        <f>SUM(100000*R16,113*P16,9*Q16)+U16/100</f>
        <v>0</v>
      </c>
      <c r="AJ16" s="39">
        <f>AH16+AI16</f>
        <v>0</v>
      </c>
      <c r="AK16" s="41" t="str">
        <f>IF(AJ16=AJ17,"gleich",IF(AJ16=AJ18,"gleich",IF(AJ16=AJ15,"gleich","")))</f>
        <v>gleich</v>
      </c>
      <c r="AL16" s="18">
        <f>IF(D16="","",IF(D16&gt;F16,3,IF(D16=F16,1,IF(D16&lt;F16,0))))</f>
      </c>
      <c r="AM16" s="18">
        <f>IF(J16="","",IF(J16&gt;L16,3,IF(J16=L16,1,IF(J16&lt;L16,0))))</f>
      </c>
      <c r="AN16" s="18">
        <f>IF(M16="","",IF(M16&gt;O16,3,IF(M16=O16,1,IF(M16&lt;O16,0))))</f>
      </c>
    </row>
    <row r="17" spans="1:40" s="16" customFormat="1" ht="24" customHeight="1">
      <c r="A17" s="3"/>
      <c r="B17" s="234"/>
      <c r="C17" s="18" t="str">
        <f>IF(X15="ja",Blitztabellen!C7,"3.Grp.A")</f>
        <v>3.Grp.A</v>
      </c>
      <c r="D17" s="245">
        <f>L15</f>
      </c>
      <c r="E17" s="246" t="s">
        <v>4</v>
      </c>
      <c r="F17" s="247">
        <f>J15</f>
      </c>
      <c r="G17" s="33">
        <f>L16</f>
      </c>
      <c r="H17" s="34" t="s">
        <v>4</v>
      </c>
      <c r="I17" s="35">
        <f>J16</f>
      </c>
      <c r="J17" s="30"/>
      <c r="K17" s="31"/>
      <c r="L17" s="32"/>
      <c r="M17" s="33">
        <f>IF('Spielplan-quer'!I26="","",'Spielplan-quer'!I26)</f>
      </c>
      <c r="N17" s="34" t="str">
        <f>IF('Spielplan-quer'!J26="","",'Spielplan-quer'!J26)</f>
        <v>:</v>
      </c>
      <c r="O17" s="34">
        <f>IF('Spielplan-quer'!K26="","",'Spielplan-quer'!K26)</f>
      </c>
      <c r="P17" s="573">
        <f>SUM(D17,G17,J17,M17)-SUM(F17,I17,L17,O17)</f>
        <v>0</v>
      </c>
      <c r="Q17" s="576">
        <f>SUM(D17,G17,J17,M17)</f>
        <v>0</v>
      </c>
      <c r="R17" s="578">
        <f>SUM(AL17,AM17,AN17)</f>
        <v>0</v>
      </c>
      <c r="S17" s="8">
        <f>IF(AJ17=0,"",RANK(AJ17,AJ15:AJ18))</f>
      </c>
      <c r="T17" s="42" t="str">
        <f>AK17</f>
        <v>gleich</v>
      </c>
      <c r="U17" s="2"/>
      <c r="V17" s="3"/>
      <c r="W17" s="251" t="s">
        <v>68</v>
      </c>
      <c r="X17" s="3"/>
      <c r="Y17" s="3"/>
      <c r="Z17" s="3"/>
      <c r="AA17" s="3"/>
      <c r="AB17" s="3"/>
      <c r="AC17" s="3"/>
      <c r="AD17" s="3"/>
      <c r="AE17" s="3"/>
      <c r="AF17" s="3"/>
      <c r="AG17" s="3"/>
      <c r="AH17" s="39">
        <f>IF(AI17=AI15,SUM(D17)-SUM(F17),0)+(IF(AI17=AI16,SUM(G17)-SUM(I17),0)+(IF(AI17=AI18,SUM(M17)-SUM(O17),0)))</f>
        <v>0</v>
      </c>
      <c r="AI17" s="40">
        <f>SUM(100000*R17,113*P17,9*Q17)+U17/100</f>
        <v>0</v>
      </c>
      <c r="AJ17" s="39">
        <f>AH17+AI17</f>
        <v>0</v>
      </c>
      <c r="AK17" s="41" t="str">
        <f>IF(AJ17=AJ18,"gleich",IF(AJ17=AJ15,"gleich",IF(AJ17=AJ16,"gleich","")))</f>
        <v>gleich</v>
      </c>
      <c r="AL17" s="18">
        <f>IF(D17="","",IF(D17&gt;F17,3,IF(D17=F17,1,IF(D17&lt;F17,0))))</f>
      </c>
      <c r="AM17" s="18">
        <f>IF(G17="","",IF(G17&gt;I17,3,IF(G17=I17,1,IF(G17&lt;I17,0))))</f>
      </c>
      <c r="AN17" s="18">
        <f>IF(M17="","",IF(M17&gt;O17,3,IF(M17=O17,1,IF(M17&lt;O17,0))))</f>
      </c>
    </row>
    <row r="18" spans="1:40" s="16" customFormat="1" ht="24" customHeight="1" thickBot="1">
      <c r="A18" s="3"/>
      <c r="B18" s="235"/>
      <c r="C18" s="48" t="str">
        <f>IF(X15="ja",Blitztabellen!F7,"3.Grp.B")</f>
        <v>3.Grp.B</v>
      </c>
      <c r="D18" s="43">
        <f>O15</f>
      </c>
      <c r="E18" s="44" t="s">
        <v>4</v>
      </c>
      <c r="F18" s="45">
        <f>M15</f>
      </c>
      <c r="G18" s="248">
        <f>O16</f>
      </c>
      <c r="H18" s="249" t="s">
        <v>4</v>
      </c>
      <c r="I18" s="250">
        <f>M16</f>
      </c>
      <c r="J18" s="43">
        <f>O17</f>
      </c>
      <c r="K18" s="44" t="s">
        <v>4</v>
      </c>
      <c r="L18" s="45">
        <f>M17</f>
      </c>
      <c r="M18" s="49"/>
      <c r="N18" s="49"/>
      <c r="O18" s="50"/>
      <c r="P18" s="574">
        <f>SUM(D18,G18,J18,M18)-SUM(F18,I18,L18,O18)</f>
        <v>0</v>
      </c>
      <c r="Q18" s="577">
        <f>SUM(D18,G18,J18,M18)</f>
        <v>0</v>
      </c>
      <c r="R18" s="579">
        <f>SUM(AL18,AM18,AN18)</f>
        <v>0</v>
      </c>
      <c r="S18" s="9">
        <f>IF(AJ18=0,"",RANK(AJ18,AJ15:AJ18))</f>
      </c>
      <c r="T18" s="42" t="str">
        <f>AK18</f>
        <v>gleich</v>
      </c>
      <c r="U18" s="2"/>
      <c r="V18" s="3"/>
      <c r="W18" s="251" t="s">
        <v>69</v>
      </c>
      <c r="X18" s="3"/>
      <c r="Y18" s="3"/>
      <c r="Z18" s="3"/>
      <c r="AA18" s="3"/>
      <c r="AB18" s="3"/>
      <c r="AC18" s="3"/>
      <c r="AD18" s="3"/>
      <c r="AE18" s="3"/>
      <c r="AF18" s="3"/>
      <c r="AG18" s="3"/>
      <c r="AH18" s="39">
        <f>IF(AI18=AI15,SUM(D18)-SUM(F18),0)+(IF(AI18=AI16,SUM(G18)-SUM(I18),0)+(IF(AI18=AI17,SUM(J18)-SUM(L18),0)))</f>
        <v>0</v>
      </c>
      <c r="AI18" s="40">
        <f>SUM(100000*R18,113*P18,9*Q18)+U18/100</f>
        <v>0</v>
      </c>
      <c r="AJ18" s="39">
        <f>AH18+AI18</f>
        <v>0</v>
      </c>
      <c r="AK18" s="41" t="str">
        <f>IF(AJ18=AJ15,"gleich",IF(AJ18=AJ16,"gleich",IF(AJ18=AJ17,"gleich","")))</f>
        <v>gleich</v>
      </c>
      <c r="AL18" s="18">
        <f>IF(D18="","",IF(D18&gt;F18,3,IF(D18=F18,1,IF(D18&lt;F18,0))))</f>
      </c>
      <c r="AM18" s="18">
        <f>IF(G18="","",IF(G18&gt;I18,3,IF(G18=I18,1,IF(G18&lt;I18,0))))</f>
      </c>
      <c r="AN18" s="18">
        <f>IF(J18="","",IF(J18&gt;L18,3,IF(J18=L18,1,IF(J18&lt;L18,0))))</f>
      </c>
    </row>
    <row r="19" spans="1:33" ht="15">
      <c r="A19" s="696"/>
      <c r="B19" s="696"/>
      <c r="C19" s="697"/>
      <c r="D19" s="697"/>
      <c r="E19" s="697"/>
      <c r="F19" s="697"/>
      <c r="G19" s="696"/>
      <c r="H19" s="696"/>
      <c r="I19" s="696"/>
      <c r="J19" s="696"/>
      <c r="K19" s="696"/>
      <c r="L19" s="696"/>
      <c r="M19" s="696"/>
      <c r="N19" s="696"/>
      <c r="O19" s="696"/>
      <c r="P19" s="698"/>
      <c r="Q19" s="696"/>
      <c r="R19" s="696"/>
      <c r="S19" s="696"/>
      <c r="T19" s="696"/>
      <c r="U19" s="696"/>
      <c r="V19" s="696"/>
      <c r="W19" s="251" t="s">
        <v>67</v>
      </c>
      <c r="X19" s="696"/>
      <c r="Y19" s="696"/>
      <c r="Z19" s="696"/>
      <c r="AA19" s="696"/>
      <c r="AB19" s="696"/>
      <c r="AC19" s="696"/>
      <c r="AD19" s="696"/>
      <c r="AE19" s="696"/>
      <c r="AF19" s="696"/>
      <c r="AG19" s="696"/>
    </row>
    <row r="20" spans="1:33" ht="15" thickBot="1">
      <c r="A20" s="696"/>
      <c r="B20" s="696"/>
      <c r="C20" s="696"/>
      <c r="D20" s="696"/>
      <c r="E20" s="696"/>
      <c r="F20" s="696"/>
      <c r="G20" s="696"/>
      <c r="H20" s="696"/>
      <c r="I20" s="696"/>
      <c r="J20" s="696"/>
      <c r="K20" s="696"/>
      <c r="L20" s="696"/>
      <c r="M20" s="696"/>
      <c r="N20" s="696"/>
      <c r="O20" s="696"/>
      <c r="P20" s="698"/>
      <c r="Q20" s="696"/>
      <c r="R20" s="696"/>
      <c r="S20" s="696"/>
      <c r="T20" s="696"/>
      <c r="U20" s="696"/>
      <c r="V20" s="696"/>
      <c r="W20" s="705"/>
      <c r="X20" s="696"/>
      <c r="Y20" s="696"/>
      <c r="Z20" s="696"/>
      <c r="AA20" s="696"/>
      <c r="AB20" s="696"/>
      <c r="AC20" s="696"/>
      <c r="AD20" s="696"/>
      <c r="AE20" s="696"/>
      <c r="AF20" s="696"/>
      <c r="AG20" s="696"/>
    </row>
    <row r="21" spans="1:37" s="16" customFormat="1" ht="24" customHeight="1">
      <c r="A21" s="3"/>
      <c r="B21" s="203"/>
      <c r="C21" s="92" t="str">
        <f>Gruppeneinteilung!C15</f>
        <v>FS1-Grp.A</v>
      </c>
      <c r="D21" s="92"/>
      <c r="E21" s="92"/>
      <c r="F21" s="92"/>
      <c r="G21" s="673" t="str">
        <f>C22</f>
        <v>Berlin</v>
      </c>
      <c r="H21" s="674"/>
      <c r="I21" s="675"/>
      <c r="J21" s="673" t="str">
        <f>C23</f>
        <v>Baden-Württemberg</v>
      </c>
      <c r="K21" s="674"/>
      <c r="L21" s="675"/>
      <c r="M21" s="673" t="str">
        <f>C24</f>
        <v>Bremen</v>
      </c>
      <c r="N21" s="674"/>
      <c r="O21" s="676"/>
      <c r="P21" s="22" t="s">
        <v>11</v>
      </c>
      <c r="Q21" s="23" t="s">
        <v>12</v>
      </c>
      <c r="R21" s="24" t="s">
        <v>13</v>
      </c>
      <c r="S21" s="7" t="s">
        <v>5</v>
      </c>
      <c r="T21" s="25" t="s">
        <v>24</v>
      </c>
      <c r="U21" s="26" t="s">
        <v>16</v>
      </c>
      <c r="V21" s="27"/>
      <c r="W21" s="3"/>
      <c r="X21" s="3"/>
      <c r="Y21" s="3"/>
      <c r="Z21" s="3"/>
      <c r="AA21" s="3"/>
      <c r="AB21" s="3"/>
      <c r="AC21" s="3"/>
      <c r="AD21" s="3"/>
      <c r="AE21" s="3"/>
      <c r="AF21" s="3"/>
      <c r="AG21" s="3"/>
      <c r="AH21" s="28" t="s">
        <v>20</v>
      </c>
      <c r="AI21" s="29" t="s">
        <v>21</v>
      </c>
      <c r="AJ21" s="29" t="s">
        <v>15</v>
      </c>
      <c r="AK21" s="28" t="s">
        <v>23</v>
      </c>
    </row>
    <row r="22" spans="1:39" s="16" customFormat="1" ht="24" customHeight="1">
      <c r="A22" s="3"/>
      <c r="B22" s="204"/>
      <c r="C22" s="79" t="str">
        <f>Gruppeneinteilung!C16</f>
        <v>Berlin</v>
      </c>
      <c r="D22" s="227"/>
      <c r="E22" s="227"/>
      <c r="F22" s="227"/>
      <c r="G22" s="30"/>
      <c r="H22" s="31"/>
      <c r="I22" s="32"/>
      <c r="J22" s="33">
        <f>IF('Spielplan-quer'!Z4="","",'Spielplan-quer'!Z4)</f>
      </c>
      <c r="K22" s="34" t="s">
        <v>4</v>
      </c>
      <c r="L22" s="35">
        <f>IF('Spielplan-quer'!AB4="","",'Spielplan-quer'!AB4)</f>
      </c>
      <c r="M22" s="33">
        <f>IF('Spielplan-quer'!Z8="","",'Spielplan-quer'!Z8)</f>
      </c>
      <c r="N22" s="34" t="s">
        <v>4</v>
      </c>
      <c r="O22" s="75">
        <f>IF('Spielplan-quer'!AB8="","",'Spielplan-quer'!AB8)</f>
      </c>
      <c r="P22" s="573">
        <f>SUM(G22,J22,M22)-SUM(I22,L22,O22)</f>
        <v>0</v>
      </c>
      <c r="Q22" s="576">
        <f>SUM(G22,J22,M22)</f>
        <v>0</v>
      </c>
      <c r="R22" s="578">
        <f>SUM('Spielplan-quer'!AC4,'Spielplan-quer'!AC8)</f>
        <v>0</v>
      </c>
      <c r="S22" s="8">
        <f>IF(AJ22=0,"",RANK(AJ22,AJ22:AJ24))</f>
      </c>
      <c r="T22" s="42" t="str">
        <f>AK22</f>
        <v>gleich</v>
      </c>
      <c r="U22" s="2"/>
      <c r="V22" s="27"/>
      <c r="X22" s="3"/>
      <c r="Y22" s="3"/>
      <c r="Z22" s="3"/>
      <c r="AA22" s="3"/>
      <c r="AB22" s="3"/>
      <c r="AC22" s="3"/>
      <c r="AD22" s="3"/>
      <c r="AE22" s="3"/>
      <c r="AF22" s="17"/>
      <c r="AG22" s="17"/>
      <c r="AH22" s="39">
        <f>IF(AI22=AI23,SUM(J22)-SUM(L22),0)+(IF(AI22=AI24,SUM(M22)-SUM(O22),0))</f>
        <v>0</v>
      </c>
      <c r="AI22" s="40">
        <f>SUM(100000*R22,113*P22,9*Q22)+U22/100</f>
        <v>0</v>
      </c>
      <c r="AJ22" s="39">
        <f>AH22+AI22</f>
        <v>0</v>
      </c>
      <c r="AK22" s="41" t="str">
        <f>IF(AJ22=AJ23,"gleich",IF(AJ22=AJ24,"gleich",""))</f>
        <v>gleich</v>
      </c>
      <c r="AL22" s="19"/>
      <c r="AM22" s="19"/>
    </row>
    <row r="23" spans="1:39" s="16" customFormat="1" ht="24" customHeight="1">
      <c r="A23" s="3"/>
      <c r="B23" s="204"/>
      <c r="C23" s="79" t="str">
        <f>Gruppeneinteilung!C17</f>
        <v>Baden-Württemberg</v>
      </c>
      <c r="D23" s="227"/>
      <c r="E23" s="227"/>
      <c r="F23" s="227"/>
      <c r="G23" s="33">
        <f>L22</f>
      </c>
      <c r="H23" s="34" t="s">
        <v>4</v>
      </c>
      <c r="I23" s="35">
        <f>J22</f>
      </c>
      <c r="J23" s="30"/>
      <c r="K23" s="31"/>
      <c r="L23" s="32"/>
      <c r="M23" s="33">
        <f>IF('Spielplan-quer'!Z12="","",'Spielplan-quer'!Z12)</f>
      </c>
      <c r="N23" s="34" t="s">
        <v>4</v>
      </c>
      <c r="O23" s="35">
        <f>IF('Spielplan-quer'!AB12="","",'Spielplan-quer'!AB12)</f>
      </c>
      <c r="P23" s="573">
        <f>SUM(G23,J23,M23)-SUM(I23,L23,O23)</f>
        <v>0</v>
      </c>
      <c r="Q23" s="576">
        <f>SUM(G23,J23,M23)</f>
        <v>0</v>
      </c>
      <c r="R23" s="578">
        <f>SUM('Spielplan-quer'!AE4,'Spielplan-quer'!AC12)</f>
        <v>0</v>
      </c>
      <c r="S23" s="8">
        <f>IF(AJ23=0,"",RANK(AJ23,AJ22:AJ24))</f>
      </c>
      <c r="T23" s="42" t="str">
        <f>AK23</f>
        <v>gleich</v>
      </c>
      <c r="U23" s="2"/>
      <c r="V23" s="27"/>
      <c r="W23" s="3"/>
      <c r="X23" s="3"/>
      <c r="Y23" s="3"/>
      <c r="Z23" s="3"/>
      <c r="AA23" s="3"/>
      <c r="AB23" s="3"/>
      <c r="AC23" s="3"/>
      <c r="AD23" s="3"/>
      <c r="AE23" s="3"/>
      <c r="AF23" s="17"/>
      <c r="AG23" s="17"/>
      <c r="AH23" s="39">
        <f>IF(AI23=AI24,SUM(M23)-SUM(O23),0)+(IF(AI23=AI22,SUM(G23)-SUM(I23),0))</f>
        <v>0</v>
      </c>
      <c r="AI23" s="40">
        <f>SUM(100000*R23,113*P23,9*Q23)+U23/100</f>
        <v>0</v>
      </c>
      <c r="AJ23" s="39">
        <f>AH23+AI23</f>
        <v>0</v>
      </c>
      <c r="AK23" s="41" t="str">
        <f>IF(AJ23=AJ22,"gleich",IF(AJ23=AJ24,"gleich",""))</f>
        <v>gleich</v>
      </c>
      <c r="AL23" s="19"/>
      <c r="AM23" s="19"/>
    </row>
    <row r="24" spans="1:39" s="16" customFormat="1" ht="24" customHeight="1" thickBot="1">
      <c r="A24" s="3"/>
      <c r="B24" s="208"/>
      <c r="C24" s="80" t="str">
        <f>Gruppeneinteilung!C18</f>
        <v>Bremen</v>
      </c>
      <c r="D24" s="228"/>
      <c r="E24" s="228"/>
      <c r="F24" s="228"/>
      <c r="G24" s="43">
        <f>O22</f>
      </c>
      <c r="H24" s="44" t="s">
        <v>4</v>
      </c>
      <c r="I24" s="45">
        <f>M22</f>
      </c>
      <c r="J24" s="43">
        <f>O23</f>
      </c>
      <c r="K24" s="44" t="s">
        <v>4</v>
      </c>
      <c r="L24" s="45">
        <f>M23</f>
      </c>
      <c r="M24" s="205"/>
      <c r="N24" s="206"/>
      <c r="O24" s="207"/>
      <c r="P24" s="574">
        <f>SUM(G24,J24,M24)-SUM(I24,L24,O24)</f>
        <v>0</v>
      </c>
      <c r="Q24" s="577">
        <f>SUM(G24,J24,M24)</f>
        <v>0</v>
      </c>
      <c r="R24" s="579">
        <f>SUM('Spielplan-quer'!AE8,'Spielplan-quer'!AE12)</f>
        <v>0</v>
      </c>
      <c r="S24" s="9">
        <f>IF(AJ24=0,"",RANK(AJ24,AJ22:AJ24))</f>
      </c>
      <c r="T24" s="42" t="str">
        <f>AK24</f>
        <v>gleich</v>
      </c>
      <c r="U24" s="2"/>
      <c r="V24" s="27"/>
      <c r="W24" s="3"/>
      <c r="X24" s="3"/>
      <c r="Y24" s="3"/>
      <c r="Z24" s="3"/>
      <c r="AA24" s="3"/>
      <c r="AB24" s="3"/>
      <c r="AC24" s="3"/>
      <c r="AD24" s="3"/>
      <c r="AE24" s="3"/>
      <c r="AF24" s="17"/>
      <c r="AG24" s="17"/>
      <c r="AH24" s="39">
        <f>IF(AI24=AI22,SUM(G24)-SUM(I24),0)+(IF(AI24=AI23,SUM(J24)-SUM(L24),0))</f>
        <v>0</v>
      </c>
      <c r="AI24" s="40">
        <f>SUM(100000*R24,113*P24,9*Q24)+U24/100</f>
        <v>0</v>
      </c>
      <c r="AJ24" s="39">
        <f>AH24+AI24</f>
        <v>0</v>
      </c>
      <c r="AK24" s="41" t="str">
        <f>IF(AJ24=AJ22,"gleich",IF(AJ24=AJ23,"gleich",""))</f>
        <v>gleich</v>
      </c>
      <c r="AL24" s="19"/>
      <c r="AM24" s="19"/>
    </row>
    <row r="25" spans="1:36" s="16" customFormat="1" ht="13.5" customHeight="1" thickBot="1">
      <c r="A25" s="3"/>
      <c r="B25" s="1"/>
      <c r="C25" s="3"/>
      <c r="D25" s="3"/>
      <c r="E25" s="3"/>
      <c r="F25" s="3"/>
      <c r="G25" s="698"/>
      <c r="H25" s="698"/>
      <c r="I25" s="698"/>
      <c r="J25" s="698"/>
      <c r="K25" s="698"/>
      <c r="L25" s="698"/>
      <c r="M25" s="698"/>
      <c r="N25" s="698"/>
      <c r="O25" s="698"/>
      <c r="P25" s="4"/>
      <c r="Q25" s="53"/>
      <c r="R25" s="1"/>
      <c r="S25" s="3"/>
      <c r="T25" s="17"/>
      <c r="U25" s="46"/>
      <c r="V25" s="27"/>
      <c r="W25" s="3"/>
      <c r="X25" s="3"/>
      <c r="Y25" s="3"/>
      <c r="Z25" s="3"/>
      <c r="AA25" s="3"/>
      <c r="AB25" s="3"/>
      <c r="AC25" s="3"/>
      <c r="AD25" s="3"/>
      <c r="AE25" s="3"/>
      <c r="AF25" s="3"/>
      <c r="AG25" s="3"/>
      <c r="AH25" s="47"/>
      <c r="AI25" s="47"/>
      <c r="AJ25" s="47"/>
    </row>
    <row r="26" spans="1:37" s="16" customFormat="1" ht="24" customHeight="1">
      <c r="A26" s="3"/>
      <c r="B26" s="203"/>
      <c r="C26" s="92" t="str">
        <f>Gruppeneinteilung!E15</f>
        <v>FS1-Grp.B</v>
      </c>
      <c r="D26" s="92"/>
      <c r="E26" s="92"/>
      <c r="F26" s="92"/>
      <c r="G26" s="673" t="str">
        <f>C27</f>
        <v>Hamburg</v>
      </c>
      <c r="H26" s="674"/>
      <c r="I26" s="675"/>
      <c r="J26" s="673" t="str">
        <f>C28</f>
        <v>Hessen</v>
      </c>
      <c r="K26" s="674"/>
      <c r="L26" s="675"/>
      <c r="M26" s="673" t="str">
        <f>C29</f>
        <v>Bayern</v>
      </c>
      <c r="N26" s="674"/>
      <c r="O26" s="676"/>
      <c r="P26" s="22" t="s">
        <v>11</v>
      </c>
      <c r="Q26" s="23" t="s">
        <v>12</v>
      </c>
      <c r="R26" s="24" t="s">
        <v>13</v>
      </c>
      <c r="S26" s="7" t="s">
        <v>5</v>
      </c>
      <c r="T26" s="25" t="s">
        <v>24</v>
      </c>
      <c r="U26" s="26" t="s">
        <v>16</v>
      </c>
      <c r="V26" s="27"/>
      <c r="W26" s="251"/>
      <c r="X26" s="3"/>
      <c r="Y26" s="3"/>
      <c r="Z26" s="3"/>
      <c r="AA26" s="3"/>
      <c r="AB26" s="3"/>
      <c r="AC26" s="3"/>
      <c r="AD26" s="3"/>
      <c r="AE26" s="3"/>
      <c r="AF26" s="3"/>
      <c r="AG26" s="3"/>
      <c r="AH26" s="28" t="s">
        <v>20</v>
      </c>
      <c r="AI26" s="29" t="s">
        <v>21</v>
      </c>
      <c r="AJ26" s="29" t="s">
        <v>15</v>
      </c>
      <c r="AK26" s="28" t="s">
        <v>23</v>
      </c>
    </row>
    <row r="27" spans="1:37" s="16" customFormat="1" ht="24" customHeight="1">
      <c r="A27" s="3"/>
      <c r="B27" s="204"/>
      <c r="C27" s="79" t="str">
        <f>Gruppeneinteilung!E16</f>
        <v>Hamburg</v>
      </c>
      <c r="D27" s="227"/>
      <c r="E27" s="227"/>
      <c r="F27" s="227"/>
      <c r="G27" s="30"/>
      <c r="H27" s="31"/>
      <c r="I27" s="32"/>
      <c r="J27" s="33">
        <f>IF('Spielplan-quer'!Z6="","",'Spielplan-quer'!Z6)</f>
      </c>
      <c r="K27" s="34" t="s">
        <v>4</v>
      </c>
      <c r="L27" s="35">
        <f>IF('Spielplan-quer'!AB6="","",'Spielplan-quer'!AB6)</f>
      </c>
      <c r="M27" s="33">
        <f>IF('Spielplan-quer'!Z10="","",'Spielplan-quer'!Z10)</f>
      </c>
      <c r="N27" s="34" t="s">
        <v>4</v>
      </c>
      <c r="O27" s="34">
        <f>IF('Spielplan-quer'!AB10="","",'Spielplan-quer'!AB10)</f>
      </c>
      <c r="P27" s="573">
        <f>SUM(G27,J27,M27)-SUM(I27,L27,O27)</f>
        <v>0</v>
      </c>
      <c r="Q27" s="576">
        <f>SUM(G27,J27,M27)</f>
        <v>0</v>
      </c>
      <c r="R27" s="578">
        <f>SUM('Spielplan-quer'!AC6,'Spielplan-quer'!AC10)</f>
        <v>0</v>
      </c>
      <c r="S27" s="8">
        <f>IF(AJ27=0,"",RANK(AJ27,AJ27:AJ29))</f>
      </c>
      <c r="T27" s="42" t="str">
        <f>AK27</f>
        <v>gleich</v>
      </c>
      <c r="U27" s="2"/>
      <c r="V27" s="3"/>
      <c r="W27" s="251"/>
      <c r="X27" s="3"/>
      <c r="Y27" s="3"/>
      <c r="Z27" s="3"/>
      <c r="AA27" s="3"/>
      <c r="AB27" s="3"/>
      <c r="AC27" s="3"/>
      <c r="AD27" s="3"/>
      <c r="AE27" s="3"/>
      <c r="AF27" s="3"/>
      <c r="AG27" s="3"/>
      <c r="AH27" s="39">
        <f>IF(AI27=AI28,SUM(J27)-SUM(L27),0)+(IF(AI27=AI29,SUM(M27)-SUM(O27),0))</f>
        <v>0</v>
      </c>
      <c r="AI27" s="40">
        <f>SUM(100000*R27,113*P27,9*Q27)+U27/100</f>
        <v>0</v>
      </c>
      <c r="AJ27" s="39">
        <f>AH27+AI27</f>
        <v>0</v>
      </c>
      <c r="AK27" s="41" t="str">
        <f>IF(AJ27=AJ28,"gleich",IF(AJ27=AJ29,"gleich",""))</f>
        <v>gleich</v>
      </c>
    </row>
    <row r="28" spans="1:37" s="16" customFormat="1" ht="24" customHeight="1">
      <c r="A28" s="3"/>
      <c r="B28" s="204"/>
      <c r="C28" s="79" t="str">
        <f>Gruppeneinteilung!E17</f>
        <v>Hessen</v>
      </c>
      <c r="D28" s="227"/>
      <c r="E28" s="227"/>
      <c r="F28" s="227"/>
      <c r="G28" s="33">
        <f>L27</f>
      </c>
      <c r="H28" s="34" t="s">
        <v>4</v>
      </c>
      <c r="I28" s="35">
        <f>J27</f>
      </c>
      <c r="J28" s="30"/>
      <c r="K28" s="31"/>
      <c r="L28" s="32"/>
      <c r="M28" s="73">
        <f>IF('Spielplan-quer'!Z14="","",'Spielplan-quer'!Z14)</f>
      </c>
      <c r="N28" s="74" t="s">
        <v>4</v>
      </c>
      <c r="O28" s="74">
        <f>IF('Spielplan-quer'!AB14="","",'Spielplan-quer'!AB14)</f>
      </c>
      <c r="P28" s="573">
        <f>SUM(G28,J28,M28)-SUM(I28,L28,O28)</f>
        <v>0</v>
      </c>
      <c r="Q28" s="576">
        <f>SUM(G28,J28,M28)</f>
        <v>0</v>
      </c>
      <c r="R28" s="578">
        <f>SUM('Spielplan-quer'!AE6,'Spielplan-quer'!AC14)</f>
        <v>0</v>
      </c>
      <c r="S28" s="8">
        <f>IF(AJ28=0,"",RANK(AJ28,AJ27:AJ29))</f>
      </c>
      <c r="T28" s="42" t="str">
        <f>AK28</f>
        <v>gleich</v>
      </c>
      <c r="U28" s="2"/>
      <c r="V28" s="3"/>
      <c r="W28" s="251"/>
      <c r="X28" s="3"/>
      <c r="Y28" s="3"/>
      <c r="Z28" s="3"/>
      <c r="AA28" s="3"/>
      <c r="AB28" s="3"/>
      <c r="AC28" s="3"/>
      <c r="AD28" s="3"/>
      <c r="AE28" s="3"/>
      <c r="AF28" s="3"/>
      <c r="AG28" s="3"/>
      <c r="AH28" s="39">
        <f>IF(AI28=AI29,SUM(M28)-SUM(O28),0)+(IF(AI28=AI27,SUM(G28)-SUM(I28),0))</f>
        <v>0</v>
      </c>
      <c r="AI28" s="40">
        <f>SUM(100000*R28,113*P28,9*Q28)+U28/100</f>
        <v>0</v>
      </c>
      <c r="AJ28" s="39">
        <f>AH28+AI28</f>
        <v>0</v>
      </c>
      <c r="AK28" s="41" t="str">
        <f>IF(AJ28=AJ27,"gleich",IF(AJ28=AJ29,"gleich",""))</f>
        <v>gleich</v>
      </c>
    </row>
    <row r="29" spans="1:37" s="16" customFormat="1" ht="24" customHeight="1" thickBot="1">
      <c r="A29" s="3"/>
      <c r="B29" s="208"/>
      <c r="C29" s="80" t="str">
        <f>Gruppeneinteilung!E18</f>
        <v>Bayern</v>
      </c>
      <c r="D29" s="228"/>
      <c r="E29" s="228"/>
      <c r="F29" s="228"/>
      <c r="G29" s="43">
        <f>O27</f>
      </c>
      <c r="H29" s="44" t="s">
        <v>4</v>
      </c>
      <c r="I29" s="45">
        <f>M27</f>
      </c>
      <c r="J29" s="43">
        <f>O28</f>
      </c>
      <c r="K29" s="44" t="s">
        <v>4</v>
      </c>
      <c r="L29" s="45">
        <f>M28</f>
      </c>
      <c r="M29" s="205"/>
      <c r="N29" s="206"/>
      <c r="O29" s="206"/>
      <c r="P29" s="574">
        <f>SUM(G29,J29,M29)-SUM(I29,L29,O29)</f>
        <v>0</v>
      </c>
      <c r="Q29" s="577">
        <f>SUM(G29,J29,M29)</f>
        <v>0</v>
      </c>
      <c r="R29" s="579">
        <f>SUM('Spielplan-quer'!AE10,'Spielplan-quer'!AE14)</f>
        <v>0</v>
      </c>
      <c r="S29" s="9">
        <f>IF(AJ29=0,"",RANK(AJ29,AJ27:AJ29))</f>
      </c>
      <c r="T29" s="42" t="str">
        <f>AK29</f>
        <v>gleich</v>
      </c>
      <c r="U29" s="2"/>
      <c r="V29" s="3"/>
      <c r="W29" s="3"/>
      <c r="X29" s="3"/>
      <c r="Y29" s="3"/>
      <c r="Z29" s="3"/>
      <c r="AA29" s="3"/>
      <c r="AB29" s="3"/>
      <c r="AC29" s="3"/>
      <c r="AD29" s="3"/>
      <c r="AE29" s="3"/>
      <c r="AF29" s="3"/>
      <c r="AG29" s="3"/>
      <c r="AH29" s="39">
        <f>IF(AI29=AI27,SUM(G29)-SUM(I29),0)+(IF(AI29=AI28,SUM(J29)-SUM(L29),0))</f>
        <v>0</v>
      </c>
      <c r="AI29" s="40">
        <f>SUM(100000*R29,113*P29,9*Q29)+U29/100</f>
        <v>0</v>
      </c>
      <c r="AJ29" s="39">
        <f>AH29+AI29</f>
        <v>0</v>
      </c>
      <c r="AK29" s="41" t="str">
        <f>IF(AJ29=AJ27,"gleich",IF(AJ29=AJ28,"gleich",""))</f>
        <v>gleich</v>
      </c>
    </row>
    <row r="30" spans="1:33" ht="12.75">
      <c r="A30" s="696"/>
      <c r="B30" s="696"/>
      <c r="C30" s="696"/>
      <c r="D30" s="696"/>
      <c r="E30" s="696"/>
      <c r="F30" s="696"/>
      <c r="G30" s="698"/>
      <c r="H30" s="698"/>
      <c r="I30" s="698"/>
      <c r="J30" s="698"/>
      <c r="K30" s="698"/>
      <c r="L30" s="698"/>
      <c r="M30" s="698"/>
      <c r="N30" s="698"/>
      <c r="O30" s="698"/>
      <c r="P30" s="698"/>
      <c r="Q30" s="696"/>
      <c r="R30" s="696"/>
      <c r="S30" s="696"/>
      <c r="T30" s="696"/>
      <c r="U30" s="696"/>
      <c r="V30" s="696"/>
      <c r="W30" s="696"/>
      <c r="X30" s="3"/>
      <c r="Y30" s="3"/>
      <c r="Z30" s="3"/>
      <c r="AA30" s="3"/>
      <c r="AB30" s="696"/>
      <c r="AC30" s="696"/>
      <c r="AD30" s="696"/>
      <c r="AE30" s="696"/>
      <c r="AF30" s="696"/>
      <c r="AG30" s="696"/>
    </row>
    <row r="31" spans="1:40" ht="13.5" thickBot="1">
      <c r="A31" s="696"/>
      <c r="B31" s="696"/>
      <c r="C31" s="696"/>
      <c r="D31" s="696"/>
      <c r="E31" s="696"/>
      <c r="F31" s="696"/>
      <c r="G31" s="696"/>
      <c r="H31" s="696"/>
      <c r="I31" s="696"/>
      <c r="J31" s="696"/>
      <c r="K31" s="696"/>
      <c r="L31" s="696"/>
      <c r="M31" s="696"/>
      <c r="N31" s="696"/>
      <c r="O31" s="696"/>
      <c r="P31" s="698"/>
      <c r="Q31" s="696"/>
      <c r="R31" s="696"/>
      <c r="S31" s="696"/>
      <c r="T31" s="696"/>
      <c r="U31" s="696"/>
      <c r="V31" s="696"/>
      <c r="W31" s="696"/>
      <c r="X31" s="696"/>
      <c r="Y31" s="696"/>
      <c r="Z31" s="3"/>
      <c r="AA31" s="3"/>
      <c r="AB31" s="696"/>
      <c r="AC31" s="696"/>
      <c r="AD31" s="696"/>
      <c r="AE31" s="696"/>
      <c r="AF31" s="696"/>
      <c r="AG31" s="696"/>
      <c r="AL31" s="16" t="s">
        <v>65</v>
      </c>
      <c r="AM31" s="3"/>
      <c r="AN31" s="3"/>
    </row>
    <row r="32" spans="1:40" s="16" customFormat="1" ht="24" customHeight="1">
      <c r="A32" s="3"/>
      <c r="B32" s="680"/>
      <c r="C32" s="236" t="s">
        <v>53</v>
      </c>
      <c r="D32" s="673" t="str">
        <f>C33</f>
        <v>2.Grp.A</v>
      </c>
      <c r="E32" s="674"/>
      <c r="F32" s="675"/>
      <c r="G32" s="673" t="str">
        <f>C34</f>
        <v>2.Grp.B</v>
      </c>
      <c r="H32" s="674"/>
      <c r="I32" s="675"/>
      <c r="J32" s="673" t="str">
        <f>C35</f>
        <v>3.Grp.A</v>
      </c>
      <c r="K32" s="674"/>
      <c r="L32" s="675"/>
      <c r="M32" s="673" t="str">
        <f>C36</f>
        <v>3.Grp.B</v>
      </c>
      <c r="N32" s="674"/>
      <c r="O32" s="676"/>
      <c r="P32" s="22" t="s">
        <v>11</v>
      </c>
      <c r="Q32" s="23" t="s">
        <v>12</v>
      </c>
      <c r="R32" s="24" t="s">
        <v>13</v>
      </c>
      <c r="S32" s="7" t="s">
        <v>5</v>
      </c>
      <c r="T32" s="25" t="s">
        <v>24</v>
      </c>
      <c r="U32" s="26" t="s">
        <v>16</v>
      </c>
      <c r="V32" s="3"/>
      <c r="W32" s="3"/>
      <c r="X32" s="3"/>
      <c r="Y32" s="3"/>
      <c r="Z32" s="3"/>
      <c r="AA32" s="3"/>
      <c r="AB32" s="3"/>
      <c r="AC32" s="3"/>
      <c r="AD32" s="3"/>
      <c r="AE32" s="3"/>
      <c r="AF32" s="3"/>
      <c r="AG32" s="3"/>
      <c r="AH32" s="28" t="s">
        <v>20</v>
      </c>
      <c r="AI32" s="29" t="s">
        <v>21</v>
      </c>
      <c r="AJ32" s="29" t="s">
        <v>15</v>
      </c>
      <c r="AK32" s="28" t="s">
        <v>23</v>
      </c>
      <c r="AL32" s="11"/>
      <c r="AM32" s="11"/>
      <c r="AN32" s="11"/>
    </row>
    <row r="33" spans="1:40" s="16" customFormat="1" ht="24" customHeight="1">
      <c r="A33" s="3"/>
      <c r="B33" s="681"/>
      <c r="C33" s="18" t="str">
        <f>IF(X15="ja",Blitztabellen!C18,"2.Grp.A")</f>
        <v>2.Grp.A</v>
      </c>
      <c r="D33" s="30"/>
      <c r="E33" s="31"/>
      <c r="F33" s="32"/>
      <c r="G33" s="4">
        <f>IF('Spielplan-quer'!Z28="","",'Spielplan-quer'!Z28)</f>
      </c>
      <c r="H33" s="4" t="str">
        <f>IF('Spielplan-quer'!AA28="","",'Spielplan-quer'!AA28)</f>
        <v>:</v>
      </c>
      <c r="I33" s="4">
        <f>IF('Spielplan-quer'!AB28="","",'Spielplan-quer'!AB28)</f>
      </c>
      <c r="J33" s="245">
        <f>IF(AND(S22=2,S23=3,S24=1),J22,IF(AND(S22=2,S23=1,S24=3),M22,IF(AND(S22=1,S23=2,S24=3),M23,IF(AND(S22=1,S23=3,S24=2),O23,IF(AND(S22=3,S23=1,S24=2),O22,IF(AND(S22=3,S23=2,S24=1),L22,""))))))</f>
      </c>
      <c r="K33" s="246" t="s">
        <v>4</v>
      </c>
      <c r="L33" s="247">
        <f>IF(AND(S22=2,S23=3,S24=1),I23,IF(AND(S22=2,S23=1,S24=3),G24,IF(AND(S22=1,S23=2,S24=3),J24,IF(AND(S22=1,S23=3,S24=2),L24,IF(AND(S22=3,S23=1,S24=2),I24,IF(AND(S22=3,S23=2,S24=1),I23,""))))))</f>
      </c>
      <c r="M33" s="4">
        <f>IF('Spielplan-quer'!Z17="","",'Spielplan-quer'!Z17)</f>
      </c>
      <c r="N33" s="4" t="str">
        <f>IF('Spielplan-quer'!AA17="","",'Spielplan-quer'!AA17)</f>
        <v>:</v>
      </c>
      <c r="O33" s="4">
        <f>IF('Spielplan-quer'!AB17="","",'Spielplan-quer'!AB17)</f>
      </c>
      <c r="P33" s="575">
        <f>SUM(D33,G33,J33,M33)-SUM(F33,I33,L33,O33)</f>
        <v>0</v>
      </c>
      <c r="Q33" s="576">
        <f>SUM(D33,G33,J33,M33)</f>
        <v>0</v>
      </c>
      <c r="R33" s="578">
        <f>SUM(AL33,AM33,AN33)</f>
        <v>0</v>
      </c>
      <c r="S33" s="8">
        <f>IF(AJ33=0,"",RANK(AJ33,AJ33:AJ36))</f>
      </c>
      <c r="T33" s="38" t="str">
        <f>AK33</f>
        <v>gleich</v>
      </c>
      <c r="U33" s="2"/>
      <c r="V33" s="3"/>
      <c r="W33" s="3"/>
      <c r="X33" s="3"/>
      <c r="Y33" s="3"/>
      <c r="Z33" s="3"/>
      <c r="AA33" s="3"/>
      <c r="AB33" s="3"/>
      <c r="AC33" s="3"/>
      <c r="AD33" s="3"/>
      <c r="AE33" s="3"/>
      <c r="AF33" s="3"/>
      <c r="AG33" s="3"/>
      <c r="AH33" s="39">
        <f>IF(AI33=AI34,SUM(G33)-SUM(I33),0)+(IF(AI33=AI35,SUM(J33)-SUM(L33),0)+(IF(AI33=AI36,SUM(M33)-SUM(O33),0)))</f>
        <v>0</v>
      </c>
      <c r="AI33" s="40">
        <f>SUM(100000*R33,113*P33,9*Q33)+U33/100</f>
        <v>0</v>
      </c>
      <c r="AJ33" s="39">
        <f>AH33+AI33</f>
        <v>0</v>
      </c>
      <c r="AK33" s="41" t="str">
        <f>IF(AJ33=AJ34,"gleich",IF(AJ33=AJ35,"gleich",IF(AJ33=AJ36,"gleich","")))</f>
        <v>gleich</v>
      </c>
      <c r="AL33" s="18">
        <f>IF(G33="","",IF(G33&gt;I33,3,IF(G33=I33,1,IF(G33&lt;I33,0))))</f>
      </c>
      <c r="AM33" s="18">
        <f>IF(J33="","",IF(J33&gt;L33,3,IF(J33=L33,1,IF(J33&lt;L33,0))))</f>
      </c>
      <c r="AN33" s="18">
        <f>IF(M33="","",IF(M33&gt;O33,3,IF(M33=O33,1,IF(M33&lt;O33,0))))</f>
      </c>
    </row>
    <row r="34" spans="1:40" s="16" customFormat="1" ht="24" customHeight="1">
      <c r="A34" s="3"/>
      <c r="B34" s="681"/>
      <c r="C34" s="18" t="str">
        <f>IF(X15="ja",Blitztabellen!F18,"2.Grp.B")</f>
        <v>2.Grp.B</v>
      </c>
      <c r="D34" s="33">
        <f>I33</f>
      </c>
      <c r="E34" s="34" t="s">
        <v>4</v>
      </c>
      <c r="F34" s="35">
        <f>G33</f>
      </c>
      <c r="G34" s="30"/>
      <c r="H34" s="31"/>
      <c r="I34" s="32"/>
      <c r="J34" s="33">
        <f>IF('Spielplan-quer'!AB19="","",'Spielplan-quer'!AB19)</f>
      </c>
      <c r="K34" s="34" t="s">
        <v>4</v>
      </c>
      <c r="L34" s="35">
        <f>IF('Spielplan-quer'!Z19="","",'Spielplan-quer'!Z19)</f>
      </c>
      <c r="M34" s="245">
        <f>IF(AND(S27=2,S28=3,S29=1),I28,IF(AND(S27=2,S28=1,S29=3),I29,IF(AND(S27=1,S28=2,S29=3),L29,IF(AND(S27=1,S28=3,S29=2),J29,IF(AND(S27=3,S28=1,S29=2),G29,IF(AND(S27=3,S28=2,S29=1),G28,""))))))</f>
      </c>
      <c r="N34" s="246" t="s">
        <v>4</v>
      </c>
      <c r="O34" s="704">
        <f>IF(AND(S27=2,S28=3,S29=1),G28,IF(AND(S27=2,S28=1,S29=3),G29,IF(AND(S27=1,S28=2,S29=3),J29,IF(AND(S27=1,S28=3,S29=2),L29,IF(AND(S27=3,S28=1,S29=2),I29,IF(AND(S27=3,S28=2,S29=1),I28,""))))))</f>
      </c>
      <c r="P34" s="573">
        <f>SUM(D34,G34,J34,M34)-SUM(F34,I34,L34,O34)</f>
        <v>0</v>
      </c>
      <c r="Q34" s="576">
        <f>SUM(D34,G34,J34,M34)</f>
        <v>0</v>
      </c>
      <c r="R34" s="578">
        <f>SUM(AL34,AM34,AN34)</f>
        <v>0</v>
      </c>
      <c r="S34" s="8">
        <f>IF(AJ34=0,"",RANK(AJ34,AJ33:AJ36))</f>
      </c>
      <c r="T34" s="42" t="str">
        <f>AK34</f>
        <v>gleich</v>
      </c>
      <c r="U34" s="2"/>
      <c r="V34" s="3"/>
      <c r="W34" s="251" t="s">
        <v>68</v>
      </c>
      <c r="X34" s="3"/>
      <c r="Y34" s="3"/>
      <c r="Z34" s="3"/>
      <c r="AA34" s="3"/>
      <c r="AB34" s="3"/>
      <c r="AC34" s="3"/>
      <c r="AD34" s="3"/>
      <c r="AE34" s="3"/>
      <c r="AF34" s="3"/>
      <c r="AG34" s="3"/>
      <c r="AH34" s="39">
        <f>IF(AI34=AI33,SUM(D34)-SUM(F34),0)+(IF(AI34=AI35,SUM(J34)-SUM(L34),0)+(IF(AI34=AI36,SUM(M34)-SUM(O34),0)))</f>
        <v>0</v>
      </c>
      <c r="AI34" s="40">
        <f>SUM(100000*R34,113*P34,9*Q34)+U34/100</f>
        <v>0</v>
      </c>
      <c r="AJ34" s="39">
        <f>AH34+AI34</f>
        <v>0</v>
      </c>
      <c r="AK34" s="41" t="str">
        <f>IF(AJ34=AJ35,"gleich",IF(AJ34=AJ36,"gleich",IF(AJ34=AJ33,"gleich","")))</f>
        <v>gleich</v>
      </c>
      <c r="AL34" s="18">
        <f>IF(D34="","",IF(D34&gt;F34,3,IF(D34=F34,1,IF(D34&lt;F34,0))))</f>
      </c>
      <c r="AM34" s="18">
        <f>IF(J34="","",IF(J34&gt;L34,3,IF(J34=L34,1,IF(J34&lt;L34,0))))</f>
      </c>
      <c r="AN34" s="18">
        <f>IF(M34="","",IF(M34&gt;O34,3,IF(M34=O34,1,IF(M34&lt;O34,0))))</f>
      </c>
    </row>
    <row r="35" spans="1:40" s="16" customFormat="1" ht="24" customHeight="1">
      <c r="A35" s="3"/>
      <c r="B35" s="681"/>
      <c r="C35" s="18" t="str">
        <f>IF(X15="ja",Blitztabellen!C19,"3.Grp.A")</f>
        <v>3.Grp.A</v>
      </c>
      <c r="D35" s="245">
        <f>L33</f>
      </c>
      <c r="E35" s="246" t="s">
        <v>4</v>
      </c>
      <c r="F35" s="247">
        <f>J33</f>
      </c>
      <c r="G35" s="33">
        <f>L34</f>
      </c>
      <c r="H35" s="34" t="s">
        <v>4</v>
      </c>
      <c r="I35" s="35">
        <f>J34</f>
      </c>
      <c r="J35" s="30"/>
      <c r="K35" s="31"/>
      <c r="L35" s="32"/>
      <c r="M35" s="33">
        <f>IF('Spielplan-quer'!Z26="","",'Spielplan-quer'!Z26)</f>
      </c>
      <c r="N35" s="34" t="str">
        <f>IF('Spielplan-quer'!AA26="","",'Spielplan-quer'!AA26)</f>
        <v>:</v>
      </c>
      <c r="O35" s="34">
        <f>IF('Spielplan-quer'!AB26="","",'Spielplan-quer'!AB26)</f>
      </c>
      <c r="P35" s="573">
        <f>SUM(D35,G35,J35,M35)-SUM(F35,I35,L35,O35)</f>
        <v>0</v>
      </c>
      <c r="Q35" s="576">
        <f>SUM(D35,G35,J35,M35)</f>
        <v>0</v>
      </c>
      <c r="R35" s="578">
        <f>SUM(AL35,AM35,AN35)</f>
        <v>0</v>
      </c>
      <c r="S35" s="8">
        <f>IF(AJ35=0,"",RANK(AJ35,AJ33:AJ36))</f>
      </c>
      <c r="T35" s="42" t="str">
        <f>AK35</f>
        <v>gleich</v>
      </c>
      <c r="U35" s="2"/>
      <c r="V35" s="3"/>
      <c r="W35" s="251" t="s">
        <v>69</v>
      </c>
      <c r="X35" s="3"/>
      <c r="Y35" s="3"/>
      <c r="Z35" s="3"/>
      <c r="AA35" s="3"/>
      <c r="AB35" s="3"/>
      <c r="AC35" s="3"/>
      <c r="AD35" s="3"/>
      <c r="AE35" s="3"/>
      <c r="AF35" s="3"/>
      <c r="AG35" s="3"/>
      <c r="AH35" s="39">
        <f>IF(AI35=AI33,SUM(D35)-SUM(F35),0)+(IF(AI35=AI34,SUM(G35)-SUM(I35),0)+(IF(AI35=AI36,SUM(M35)-SUM(O35),0)))</f>
        <v>0</v>
      </c>
      <c r="AI35" s="40">
        <f>SUM(100000*R35,113*P35,9*Q35)+U35/100</f>
        <v>0</v>
      </c>
      <c r="AJ35" s="39">
        <f>AH35+AI35</f>
        <v>0</v>
      </c>
      <c r="AK35" s="41" t="str">
        <f>IF(AJ35=AJ36,"gleich",IF(AJ35=AJ33,"gleich",IF(AJ35=AJ34,"gleich","")))</f>
        <v>gleich</v>
      </c>
      <c r="AL35" s="18">
        <f>IF(D35="","",IF(D35&gt;F35,3,IF(D35=F35,1,IF(D35&lt;F35,0))))</f>
      </c>
      <c r="AM35" s="18">
        <f>IF(G35="","",IF(G35&gt;I35,3,IF(G35=I35,1,IF(G35&lt;I35,0))))</f>
      </c>
      <c r="AN35" s="18">
        <f>IF(M35="","",IF(M35&gt;O35,3,IF(M35=O35,1,IF(M35&lt;O35,0))))</f>
      </c>
    </row>
    <row r="36" spans="1:40" s="16" customFormat="1" ht="24" customHeight="1" thickBot="1">
      <c r="A36" s="3"/>
      <c r="B36" s="682"/>
      <c r="C36" s="48" t="str">
        <f>IF(X15="ja",Blitztabellen!F19,"3.Grp.B")</f>
        <v>3.Grp.B</v>
      </c>
      <c r="D36" s="43">
        <f>O33</f>
      </c>
      <c r="E36" s="44" t="s">
        <v>4</v>
      </c>
      <c r="F36" s="45">
        <f>M33</f>
      </c>
      <c r="G36" s="248">
        <f>O34</f>
      </c>
      <c r="H36" s="249" t="s">
        <v>4</v>
      </c>
      <c r="I36" s="250">
        <f>M34</f>
      </c>
      <c r="J36" s="43">
        <f>O35</f>
      </c>
      <c r="K36" s="44" t="s">
        <v>4</v>
      </c>
      <c r="L36" s="45">
        <f>M35</f>
      </c>
      <c r="M36" s="49"/>
      <c r="N36" s="49"/>
      <c r="O36" s="50"/>
      <c r="P36" s="574">
        <f>SUM(D36,G36,J36,M36)-SUM(F36,I36,L36,O36)</f>
        <v>0</v>
      </c>
      <c r="Q36" s="577">
        <f>SUM(D36,G36,J36,M36)</f>
        <v>0</v>
      </c>
      <c r="R36" s="579">
        <f>SUM(AL36,AM36,AN36)</f>
        <v>0</v>
      </c>
      <c r="S36" s="9">
        <f>IF(AJ36=0,"",RANK(AJ36,AJ33:AJ36))</f>
      </c>
      <c r="T36" s="42" t="str">
        <f>AK36</f>
        <v>gleich</v>
      </c>
      <c r="U36" s="2"/>
      <c r="V36" s="3"/>
      <c r="W36" s="251" t="s">
        <v>67</v>
      </c>
      <c r="X36" s="3"/>
      <c r="Y36" s="3"/>
      <c r="Z36" s="3"/>
      <c r="AA36" s="3"/>
      <c r="AB36" s="3"/>
      <c r="AC36" s="3"/>
      <c r="AD36" s="3"/>
      <c r="AE36" s="3"/>
      <c r="AF36" s="3"/>
      <c r="AG36" s="3"/>
      <c r="AH36" s="39">
        <f>IF(AI36=AI33,SUM(D36)-SUM(F36),0)+(IF(AI36=AI34,SUM(G36)-SUM(I36),0)+(IF(AI36=AI35,SUM(J36)-SUM(L36),0)))</f>
        <v>0</v>
      </c>
      <c r="AI36" s="40">
        <f>SUM(100000*R36,113*P36,9*Q36)+U36/100</f>
        <v>0</v>
      </c>
      <c r="AJ36" s="39">
        <f>AH36+AI36</f>
        <v>0</v>
      </c>
      <c r="AK36" s="41" t="str">
        <f>IF(AJ36=AJ33,"gleich",IF(AJ36=AJ34,"gleich",IF(AJ36=AJ35,"gleich","")))</f>
        <v>gleich</v>
      </c>
      <c r="AL36" s="18">
        <f>IF(D36="","",IF(D36&gt;F36,3,IF(D36=F36,1,IF(D36&lt;F36,0))))</f>
      </c>
      <c r="AM36" s="18">
        <f>IF(G36="","",IF(G36&gt;I36,3,IF(G36=I36,1,IF(G36&lt;I36,0))))</f>
      </c>
      <c r="AN36" s="18">
        <f>IF(J36="","",IF(J36&gt;L36,3,IF(J36=L36,1,IF(J36&lt;L36,0))))</f>
      </c>
    </row>
    <row r="37" spans="1:33" ht="12.75">
      <c r="A37" s="696"/>
      <c r="B37" s="696"/>
      <c r="C37" s="696"/>
      <c r="D37" s="696"/>
      <c r="E37" s="696"/>
      <c r="F37" s="696"/>
      <c r="G37" s="696"/>
      <c r="H37" s="696"/>
      <c r="I37" s="696"/>
      <c r="J37" s="696"/>
      <c r="K37" s="696"/>
      <c r="L37" s="696"/>
      <c r="M37" s="696"/>
      <c r="N37" s="696"/>
      <c r="O37" s="696"/>
      <c r="P37" s="698"/>
      <c r="Q37" s="696"/>
      <c r="R37" s="696"/>
      <c r="S37" s="696"/>
      <c r="T37" s="696"/>
      <c r="U37" s="696"/>
      <c r="V37" s="696"/>
      <c r="W37" s="1"/>
      <c r="X37" s="3"/>
      <c r="Y37" s="3"/>
      <c r="Z37" s="3"/>
      <c r="AA37" s="3"/>
      <c r="AB37" s="696"/>
      <c r="AC37" s="696"/>
      <c r="AD37" s="696"/>
      <c r="AE37" s="696"/>
      <c r="AF37" s="696"/>
      <c r="AG37" s="696"/>
    </row>
    <row r="38" spans="1:33" ht="12.75">
      <c r="A38" s="696"/>
      <c r="B38" s="696"/>
      <c r="C38" s="696"/>
      <c r="D38" s="696"/>
      <c r="E38" s="696"/>
      <c r="F38" s="696"/>
      <c r="G38" s="698"/>
      <c r="H38" s="698"/>
      <c r="I38" s="698"/>
      <c r="J38" s="698"/>
      <c r="K38" s="698"/>
      <c r="L38" s="698"/>
      <c r="M38" s="698"/>
      <c r="N38" s="698"/>
      <c r="O38" s="698"/>
      <c r="P38" s="698"/>
      <c r="Q38" s="697"/>
      <c r="R38" s="697"/>
      <c r="S38" s="697"/>
      <c r="T38" s="697"/>
      <c r="U38" s="697"/>
      <c r="V38" s="697"/>
      <c r="W38" s="697"/>
      <c r="X38" s="696"/>
      <c r="Y38" s="696"/>
      <c r="Z38" s="696"/>
      <c r="AA38" s="696"/>
      <c r="AB38" s="696"/>
      <c r="AC38" s="696"/>
      <c r="AD38" s="696"/>
      <c r="AE38" s="696"/>
      <c r="AF38" s="696"/>
      <c r="AG38" s="696"/>
    </row>
    <row r="39" spans="1:33" ht="12.75">
      <c r="A39" s="696"/>
      <c r="B39" s="696"/>
      <c r="C39" s="696"/>
      <c r="E39" s="696"/>
      <c r="F39" s="696"/>
      <c r="G39" s="696"/>
      <c r="H39" s="696"/>
      <c r="I39" s="696"/>
      <c r="J39" s="696"/>
      <c r="K39" s="696"/>
      <c r="L39" s="696"/>
      <c r="M39" s="696"/>
      <c r="N39" s="696"/>
      <c r="O39" s="696"/>
      <c r="P39" s="698"/>
      <c r="Q39" s="697"/>
      <c r="R39" s="697"/>
      <c r="S39" s="13"/>
      <c r="T39" s="13"/>
      <c r="U39" s="697"/>
      <c r="V39" s="697"/>
      <c r="W39" s="697"/>
      <c r="X39" s="696"/>
      <c r="Y39" s="696"/>
      <c r="Z39" s="696"/>
      <c r="AA39" s="696"/>
      <c r="AB39" s="696"/>
      <c r="AC39" s="696"/>
      <c r="AD39" s="696"/>
      <c r="AE39" s="696"/>
      <c r="AF39" s="696"/>
      <c r="AG39" s="696"/>
    </row>
    <row r="40" spans="1:33" ht="12.75">
      <c r="A40" s="696"/>
      <c r="B40" s="696"/>
      <c r="C40" s="696"/>
      <c r="D40" s="696"/>
      <c r="E40" s="696"/>
      <c r="F40" s="696"/>
      <c r="G40" s="696"/>
      <c r="H40" s="696"/>
      <c r="I40" s="696"/>
      <c r="J40" s="696"/>
      <c r="K40" s="696"/>
      <c r="L40" s="696"/>
      <c r="M40" s="696"/>
      <c r="N40" s="696"/>
      <c r="O40" s="696"/>
      <c r="P40" s="698"/>
      <c r="Q40" s="697"/>
      <c r="R40" s="13"/>
      <c r="S40" s="13"/>
      <c r="T40" s="13"/>
      <c r="U40" s="697"/>
      <c r="V40" s="697"/>
      <c r="W40" s="697"/>
      <c r="X40" s="696"/>
      <c r="Y40" s="696"/>
      <c r="Z40" s="696"/>
      <c r="AA40" s="696"/>
      <c r="AB40" s="696"/>
      <c r="AC40" s="696"/>
      <c r="AD40" s="696"/>
      <c r="AE40" s="696"/>
      <c r="AF40" s="696"/>
      <c r="AG40" s="696"/>
    </row>
    <row r="41" spans="1:33" ht="12.75">
      <c r="A41" s="696"/>
      <c r="B41" s="696"/>
      <c r="C41" s="696"/>
      <c r="D41" s="696"/>
      <c r="E41" s="696"/>
      <c r="F41" s="696"/>
      <c r="G41" s="696"/>
      <c r="H41" s="696"/>
      <c r="I41" s="696"/>
      <c r="J41" s="696"/>
      <c r="K41" s="696"/>
      <c r="L41" s="696"/>
      <c r="M41" s="696"/>
      <c r="N41" s="696"/>
      <c r="O41" s="696"/>
      <c r="P41" s="698"/>
      <c r="Q41" s="697"/>
      <c r="R41" s="13"/>
      <c r="S41" s="13"/>
      <c r="T41" s="13"/>
      <c r="U41" s="697"/>
      <c r="V41" s="697"/>
      <c r="W41" s="697"/>
      <c r="X41" s="696"/>
      <c r="Y41" s="696"/>
      <c r="Z41" s="696"/>
      <c r="AA41" s="696"/>
      <c r="AB41" s="696"/>
      <c r="AC41" s="696"/>
      <c r="AD41" s="696"/>
      <c r="AE41" s="696"/>
      <c r="AF41" s="696"/>
      <c r="AG41" s="696"/>
    </row>
    <row r="42" spans="1:33" ht="12.75">
      <c r="A42" s="696"/>
      <c r="B42" s="696"/>
      <c r="C42" s="696"/>
      <c r="D42" s="696"/>
      <c r="E42" s="696"/>
      <c r="F42" s="696"/>
      <c r="G42" s="696"/>
      <c r="H42" s="696"/>
      <c r="I42" s="696"/>
      <c r="J42" s="696"/>
      <c r="K42" s="696"/>
      <c r="L42" s="696"/>
      <c r="M42" s="696"/>
      <c r="N42" s="696"/>
      <c r="O42" s="696"/>
      <c r="P42" s="698"/>
      <c r="Q42" s="697"/>
      <c r="R42" s="13"/>
      <c r="S42" s="13"/>
      <c r="T42" s="13"/>
      <c r="U42" s="697"/>
      <c r="V42" s="697"/>
      <c r="W42" s="697"/>
      <c r="X42" s="696"/>
      <c r="Y42" s="696"/>
      <c r="Z42" s="696"/>
      <c r="AA42" s="696"/>
      <c r="AB42" s="696"/>
      <c r="AC42" s="696"/>
      <c r="AD42" s="696"/>
      <c r="AE42" s="696"/>
      <c r="AF42" s="696"/>
      <c r="AG42" s="696"/>
    </row>
    <row r="43" spans="1:33" ht="12.75">
      <c r="A43" s="696"/>
      <c r="B43" s="696"/>
      <c r="C43" s="696"/>
      <c r="D43" s="696"/>
      <c r="E43" s="696"/>
      <c r="F43" s="696"/>
      <c r="G43" s="696"/>
      <c r="H43" s="696"/>
      <c r="I43" s="696"/>
      <c r="J43" s="696"/>
      <c r="K43" s="696"/>
      <c r="L43" s="696"/>
      <c r="M43" s="696"/>
      <c r="N43" s="696"/>
      <c r="O43" s="696"/>
      <c r="P43" s="698"/>
      <c r="Q43" s="697"/>
      <c r="R43" s="1"/>
      <c r="S43" s="1"/>
      <c r="T43" s="1"/>
      <c r="U43" s="697"/>
      <c r="V43" s="697"/>
      <c r="W43" s="697"/>
      <c r="X43" s="696"/>
      <c r="Y43" s="696"/>
      <c r="Z43" s="696"/>
      <c r="AA43" s="696"/>
      <c r="AB43" s="696"/>
      <c r="AC43" s="696"/>
      <c r="AD43" s="696"/>
      <c r="AE43" s="696"/>
      <c r="AF43" s="696"/>
      <c r="AG43" s="696"/>
    </row>
    <row r="44" spans="1:33" ht="12.75">
      <c r="A44" s="696"/>
      <c r="B44" s="696"/>
      <c r="C44" s="696"/>
      <c r="D44" s="696"/>
      <c r="E44" s="696"/>
      <c r="F44" s="696"/>
      <c r="G44" s="696"/>
      <c r="H44" s="696"/>
      <c r="I44" s="696"/>
      <c r="J44" s="696"/>
      <c r="K44" s="696"/>
      <c r="L44" s="696"/>
      <c r="M44" s="696"/>
      <c r="N44" s="696"/>
      <c r="O44" s="696"/>
      <c r="P44" s="698"/>
      <c r="Q44" s="697"/>
      <c r="R44" s="697"/>
      <c r="S44" s="697"/>
      <c r="T44" s="697"/>
      <c r="U44" s="697"/>
      <c r="V44" s="697"/>
      <c r="W44" s="697"/>
      <c r="X44" s="696"/>
      <c r="Y44" s="696"/>
      <c r="Z44" s="696"/>
      <c r="AA44" s="696"/>
      <c r="AB44" s="696"/>
      <c r="AC44" s="696"/>
      <c r="AD44" s="696"/>
      <c r="AE44" s="696"/>
      <c r="AF44" s="696"/>
      <c r="AG44" s="696"/>
    </row>
    <row r="45" spans="1:33" ht="12.75">
      <c r="A45" s="696"/>
      <c r="B45" s="696"/>
      <c r="C45" s="696"/>
      <c r="D45" s="696"/>
      <c r="E45" s="696"/>
      <c r="F45" s="696"/>
      <c r="G45" s="696"/>
      <c r="H45" s="696"/>
      <c r="I45" s="696"/>
      <c r="J45" s="696"/>
      <c r="K45" s="696"/>
      <c r="L45" s="696"/>
      <c r="M45" s="696"/>
      <c r="N45" s="696"/>
      <c r="O45" s="696"/>
      <c r="P45" s="698"/>
      <c r="Q45" s="697"/>
      <c r="R45" s="697"/>
      <c r="S45" s="697"/>
      <c r="T45" s="697"/>
      <c r="U45" s="697"/>
      <c r="V45" s="697"/>
      <c r="W45" s="697"/>
      <c r="X45" s="696"/>
      <c r="Y45" s="696"/>
      <c r="Z45" s="696"/>
      <c r="AA45" s="696"/>
      <c r="AB45" s="696"/>
      <c r="AC45" s="696"/>
      <c r="AD45" s="696"/>
      <c r="AE45" s="696"/>
      <c r="AF45" s="696"/>
      <c r="AG45" s="696"/>
    </row>
    <row r="46" spans="17:23" ht="12.75">
      <c r="Q46" s="706"/>
      <c r="R46" s="706"/>
      <c r="S46" s="706"/>
      <c r="T46" s="706"/>
      <c r="U46" s="706"/>
      <c r="V46" s="706"/>
      <c r="W46" s="706"/>
    </row>
  </sheetData>
  <sheetProtection password="CC30" sheet="1" objects="1" scenarios="1"/>
  <mergeCells count="23">
    <mergeCell ref="B32:B36"/>
    <mergeCell ref="G3:I3"/>
    <mergeCell ref="G8:I8"/>
    <mergeCell ref="B3:B6"/>
    <mergeCell ref="B8:B11"/>
    <mergeCell ref="D14:F14"/>
    <mergeCell ref="G14:I14"/>
    <mergeCell ref="G26:I26"/>
    <mergeCell ref="J8:L8"/>
    <mergeCell ref="M8:O8"/>
    <mergeCell ref="J3:L3"/>
    <mergeCell ref="M3:O3"/>
    <mergeCell ref="J14:L14"/>
    <mergeCell ref="M14:O14"/>
    <mergeCell ref="G21:I21"/>
    <mergeCell ref="J21:L21"/>
    <mergeCell ref="M21:O21"/>
    <mergeCell ref="J26:L26"/>
    <mergeCell ref="M26:O26"/>
    <mergeCell ref="D32:F32"/>
    <mergeCell ref="G32:I32"/>
    <mergeCell ref="J32:L32"/>
    <mergeCell ref="M32:O32"/>
  </mergeCells>
  <conditionalFormatting sqref="T27:T29 T22:T24 T9:T11 T33:T36 T4:T6 T15:T18">
    <cfRule type="cellIs" priority="1" dxfId="1" operator="equal" stopIfTrue="1">
      <formula>"gleich"</formula>
    </cfRule>
  </conditionalFormatting>
  <conditionalFormatting sqref="AI9:AI11 AI4:AI6">
    <cfRule type="cellIs" priority="2" dxfId="2" operator="equal" stopIfTrue="1">
      <formula>#REF!</formula>
    </cfRule>
    <cfRule type="cellIs" priority="3" dxfId="2" operator="equal" stopIfTrue="1">
      <formula>#REF!</formula>
    </cfRule>
    <cfRule type="cellIs" priority="4" dxfId="2" operator="equal" stopIfTrue="1">
      <formula>#REF!</formula>
    </cfRule>
  </conditionalFormatting>
  <dataValidations count="1">
    <dataValidation type="list" allowBlank="1" showInputMessage="1" showErrorMessage="1" sqref="X15">
      <formula1>AL3:AL4</formula1>
    </dataValidation>
  </dataValidations>
  <printOptions gridLines="1"/>
  <pageMargins left="0.5905511811023623" right="0.03937007874015748" top="0.4724409448818898" bottom="0.3937007874015748" header="0.1968503937007874" footer="0.1968503937007874"/>
  <pageSetup fitToHeight="1" fitToWidth="1" horizontalDpi="200" verticalDpi="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15"/>
    <pageSetUpPr fitToPage="1"/>
  </sheetPr>
  <dimension ref="A1:AM51"/>
  <sheetViews>
    <sheetView zoomScale="75" zoomScaleNormal="75" zoomScalePageLayoutView="0" workbookViewId="0" topLeftCell="A1">
      <selection activeCell="U6" sqref="U6"/>
    </sheetView>
  </sheetViews>
  <sheetFormatPr defaultColWidth="11.421875" defaultRowHeight="12.75"/>
  <cols>
    <col min="1" max="1" width="2.7109375" style="16" customWidth="1"/>
    <col min="2" max="2" width="4.00390625" style="16" customWidth="1"/>
    <col min="3" max="3" width="16.7109375" style="16" customWidth="1"/>
    <col min="4" max="4" width="5.7109375" style="16" customWidth="1"/>
    <col min="5" max="5" width="2.7109375" style="16" customWidth="1"/>
    <col min="6" max="7" width="5.7109375" style="16" customWidth="1"/>
    <col min="8" max="8" width="2.7109375" style="16" customWidth="1"/>
    <col min="9" max="10" width="5.7109375" style="16" customWidth="1"/>
    <col min="11" max="11" width="2.7109375" style="16" customWidth="1"/>
    <col min="12" max="13" width="5.7109375" style="16" customWidth="1"/>
    <col min="14" max="14" width="2.7109375" style="16" customWidth="1"/>
    <col min="15" max="15" width="5.7109375" style="16" customWidth="1"/>
    <col min="16" max="16" width="6.8515625" style="257" customWidth="1"/>
    <col min="17" max="19" width="6.8515625" style="16" customWidth="1"/>
    <col min="20" max="21" width="6.8515625" style="257" customWidth="1"/>
    <col min="22" max="22" width="3.57421875" style="16" customWidth="1"/>
    <col min="23" max="33" width="7.421875" style="16" customWidth="1"/>
    <col min="34" max="37" width="7.00390625" style="16" hidden="1" customWidth="1"/>
    <col min="38" max="39" width="7.00390625" style="16" customWidth="1"/>
    <col min="40" max="16384" width="11.421875" style="16" customWidth="1"/>
  </cols>
  <sheetData>
    <row r="1" spans="1:33" ht="24" customHeight="1">
      <c r="A1" s="3"/>
      <c r="B1" s="3"/>
      <c r="C1" s="255" t="s">
        <v>22</v>
      </c>
      <c r="D1" s="255"/>
      <c r="E1" s="255"/>
      <c r="F1" s="255"/>
      <c r="G1" s="3"/>
      <c r="H1" s="3"/>
      <c r="I1" s="3"/>
      <c r="J1" s="3"/>
      <c r="K1" s="3"/>
      <c r="L1" s="3"/>
      <c r="M1" s="3"/>
      <c r="N1" s="3"/>
      <c r="O1" s="3"/>
      <c r="P1" s="17"/>
      <c r="Q1" s="3"/>
      <c r="R1" s="3"/>
      <c r="S1" s="3"/>
      <c r="T1" s="17"/>
      <c r="U1" s="17"/>
      <c r="V1" s="3"/>
      <c r="W1" s="3"/>
      <c r="X1" s="3"/>
      <c r="Y1" s="3"/>
      <c r="Z1" s="3"/>
      <c r="AA1" s="3"/>
      <c r="AB1" s="3"/>
      <c r="AC1" s="3"/>
      <c r="AD1" s="3"/>
      <c r="AE1" s="3"/>
      <c r="AF1" s="3"/>
      <c r="AG1" s="3"/>
    </row>
    <row r="2" spans="1:35" ht="12.75">
      <c r="A2" s="3"/>
      <c r="B2" s="3"/>
      <c r="C2" s="3"/>
      <c r="D2" s="3"/>
      <c r="E2" s="3"/>
      <c r="F2" s="3"/>
      <c r="G2" s="3"/>
      <c r="H2" s="3"/>
      <c r="I2" s="3"/>
      <c r="J2" s="3"/>
      <c r="K2" s="3"/>
      <c r="L2" s="3"/>
      <c r="M2" s="3"/>
      <c r="N2" s="3"/>
      <c r="O2" s="3"/>
      <c r="P2" s="17"/>
      <c r="Q2" s="3"/>
      <c r="R2" s="3"/>
      <c r="S2" s="3"/>
      <c r="T2" s="17"/>
      <c r="U2" s="17"/>
      <c r="V2" s="3"/>
      <c r="W2" s="3"/>
      <c r="X2" s="3"/>
      <c r="Y2" s="3"/>
      <c r="Z2" s="3"/>
      <c r="AA2" s="3"/>
      <c r="AB2" s="3"/>
      <c r="AC2" s="3"/>
      <c r="AD2" s="3"/>
      <c r="AE2" s="3"/>
      <c r="AF2" s="3"/>
      <c r="AG2" s="3"/>
      <c r="AI2" s="21"/>
    </row>
    <row r="3" spans="1:36" ht="13.5" customHeight="1">
      <c r="A3" s="3"/>
      <c r="B3" s="51"/>
      <c r="C3" s="13"/>
      <c r="D3" s="13"/>
      <c r="E3" s="13"/>
      <c r="F3" s="13"/>
      <c r="G3" s="4"/>
      <c r="H3" s="4"/>
      <c r="I3" s="4"/>
      <c r="J3" s="4"/>
      <c r="K3" s="4"/>
      <c r="L3" s="4"/>
      <c r="M3" s="4"/>
      <c r="N3" s="4"/>
      <c r="O3" s="4"/>
      <c r="P3" s="52"/>
      <c r="Q3" s="53"/>
      <c r="R3" s="54"/>
      <c r="S3" s="4"/>
      <c r="T3" s="55"/>
      <c r="U3" s="56"/>
      <c r="V3" s="3"/>
      <c r="W3" s="3"/>
      <c r="X3" s="3"/>
      <c r="Y3" s="3"/>
      <c r="Z3" s="3"/>
      <c r="AA3" s="3"/>
      <c r="AB3" s="3"/>
      <c r="AC3" s="3"/>
      <c r="AD3" s="3"/>
      <c r="AE3" s="3"/>
      <c r="AF3" s="3"/>
      <c r="AG3" s="3"/>
      <c r="AH3" s="57"/>
      <c r="AI3" s="504"/>
      <c r="AJ3" s="57"/>
    </row>
    <row r="4" spans="1:37" ht="13.5" customHeight="1" thickBot="1">
      <c r="A4" s="3"/>
      <c r="B4" s="239"/>
      <c r="C4" s="13"/>
      <c r="D4" s="4"/>
      <c r="E4" s="4"/>
      <c r="F4" s="4"/>
      <c r="G4" s="4"/>
      <c r="H4" s="4"/>
      <c r="I4" s="4"/>
      <c r="J4" s="4"/>
      <c r="K4" s="4"/>
      <c r="L4" s="4"/>
      <c r="M4" s="4"/>
      <c r="N4" s="4"/>
      <c r="O4" s="4"/>
      <c r="P4" s="52"/>
      <c r="Q4" s="53"/>
      <c r="R4" s="54"/>
      <c r="S4" s="4"/>
      <c r="T4" s="237"/>
      <c r="U4" s="56"/>
      <c r="V4" s="3"/>
      <c r="W4" s="3"/>
      <c r="X4" s="3"/>
      <c r="Y4" s="3"/>
      <c r="Z4" s="3"/>
      <c r="AA4" s="3"/>
      <c r="AB4" s="3"/>
      <c r="AC4" s="3"/>
      <c r="AD4" s="3"/>
      <c r="AE4" s="3"/>
      <c r="AF4" s="3"/>
      <c r="AG4" s="3"/>
      <c r="AH4" s="57"/>
      <c r="AI4" s="58"/>
      <c r="AJ4" s="57"/>
      <c r="AK4" s="238"/>
    </row>
    <row r="5" spans="1:37" ht="24" customHeight="1">
      <c r="A5" s="3"/>
      <c r="B5" s="225"/>
      <c r="C5" s="59" t="s">
        <v>56</v>
      </c>
      <c r="D5" s="686">
        <f>C6</f>
      </c>
      <c r="E5" s="687"/>
      <c r="F5" s="688"/>
      <c r="G5" s="686">
        <f>C7</f>
      </c>
      <c r="H5" s="708"/>
      <c r="I5" s="709"/>
      <c r="J5" s="686">
        <f>C8</f>
      </c>
      <c r="K5" s="687"/>
      <c r="L5" s="688"/>
      <c r="M5" s="686">
        <f>C9</f>
      </c>
      <c r="N5" s="708"/>
      <c r="O5" s="710"/>
      <c r="P5" s="22" t="s">
        <v>11</v>
      </c>
      <c r="Q5" s="23" t="s">
        <v>12</v>
      </c>
      <c r="R5" s="24" t="s">
        <v>13</v>
      </c>
      <c r="S5" s="7" t="s">
        <v>5</v>
      </c>
      <c r="T5" s="25" t="s">
        <v>24</v>
      </c>
      <c r="U5" s="26" t="s">
        <v>16</v>
      </c>
      <c r="V5" s="27"/>
      <c r="W5" s="696"/>
      <c r="X5" s="251" t="s">
        <v>27</v>
      </c>
      <c r="Y5" s="696"/>
      <c r="Z5" s="696"/>
      <c r="AA5" s="696"/>
      <c r="AB5" s="696"/>
      <c r="AC5" s="696"/>
      <c r="AD5" s="696"/>
      <c r="AE5" s="3"/>
      <c r="AF5" s="3"/>
      <c r="AG5" s="3"/>
      <c r="AH5" s="28" t="s">
        <v>20</v>
      </c>
      <c r="AI5" s="29" t="s">
        <v>21</v>
      </c>
      <c r="AJ5" s="29" t="s">
        <v>15</v>
      </c>
      <c r="AK5" s="28" t="s">
        <v>23</v>
      </c>
    </row>
    <row r="6" spans="1:37" ht="24" customHeight="1">
      <c r="A6" s="3"/>
      <c r="B6" s="417" t="s">
        <v>112</v>
      </c>
      <c r="C6" s="18">
        <f>'Spielplan-quer'!F61</f>
      </c>
      <c r="D6" s="31"/>
      <c r="E6" s="416" t="s">
        <v>110</v>
      </c>
      <c r="F6" s="32"/>
      <c r="G6" s="415">
        <f>IF('Spielplan-quer'!I34="","",IF(SUM('Spielplan-quer'!I34,'Spielplan-quer'!O34)&gt;SUM('Spielplan-quer'!K34,'Spielplan-quer'!Q34),'Spielplan-quer'!I34,'Spielplan-quer'!K34))</f>
      </c>
      <c r="H6" s="415" t="str">
        <f>'Spielplan-quer'!J34</f>
        <v>:</v>
      </c>
      <c r="I6" s="415">
        <f>IF('Spielplan-quer'!K34="","",IF(SUM('Spielplan-quer'!K34,'Spielplan-quer'!Q34)&gt;SUM('Spielplan-quer'!I34,'Spielplan-quer'!O34),'Spielplan-quer'!I34,'Spielplan-quer'!K34))</f>
      </c>
      <c r="J6" s="33">
        <f>IF('Spielplan-quer'!I42="","",'Spielplan-quer'!I42)</f>
      </c>
      <c r="K6" s="34" t="s">
        <v>4</v>
      </c>
      <c r="L6" s="35">
        <f>IF('Spielplan-quer'!K42="","",'Spielplan-quer'!K42)</f>
      </c>
      <c r="M6" s="33">
        <f>IF('Spielplan-quer'!I53="","",'Spielplan-quer'!I53)</f>
      </c>
      <c r="N6" s="34" t="s">
        <v>4</v>
      </c>
      <c r="O6" s="36">
        <f>IF('Spielplan-quer'!K53="","",'Spielplan-quer'!K53)</f>
      </c>
      <c r="P6" s="77">
        <f>SUM(D6,G6,J6,M6)-SUM(F6,I6,L6,O6)</f>
        <v>0</v>
      </c>
      <c r="Q6" s="570">
        <f>SUM(D6,G6,J6,M6)</f>
        <v>0</v>
      </c>
      <c r="R6" s="580">
        <f>IF(C6='Spielplan-quer'!F34,SUM('Spielplan-quer'!L34,'Spielplan-quer'!L42,'Spielplan-quer'!L53),IF(C6='Spielplan-quer'!H34,SUM('Spielplan-quer'!N34,'Spielplan-quer'!L42,'Spielplan-quer'!L53),0))</f>
        <v>0</v>
      </c>
      <c r="S6" s="78">
        <f>IF(AJ6=0,"",RANK(AJ6,AJ6:AJ9))</f>
      </c>
      <c r="T6" s="38" t="str">
        <f>AK6</f>
        <v>gleich</v>
      </c>
      <c r="U6" s="2"/>
      <c r="V6" s="27"/>
      <c r="W6" s="27"/>
      <c r="X6" s="251" t="s">
        <v>28</v>
      </c>
      <c r="Y6" s="3"/>
      <c r="Z6" s="3"/>
      <c r="AA6" s="3"/>
      <c r="AB6" s="3"/>
      <c r="AC6" s="3"/>
      <c r="AD6" s="3"/>
      <c r="AE6" s="3"/>
      <c r="AF6" s="3"/>
      <c r="AG6" s="3"/>
      <c r="AH6" s="39">
        <f>IF(AI6=AI7,SUM(G6)-SUM(I6),0)+(IF(AI6=AI8,SUM(J6)-SUM(L6),0)+(IF(AI6=AI9,SUM(M6)-SUM(O6),0)))</f>
        <v>0</v>
      </c>
      <c r="AI6" s="40">
        <f>SUM(100000*R6,113*P6,9*Q6)+U6/100</f>
        <v>0</v>
      </c>
      <c r="AJ6" s="39">
        <f>AH6+AI6</f>
        <v>0</v>
      </c>
      <c r="AK6" s="41" t="str">
        <f>IF(AJ6=AJ7,"gleich",IF(AJ6=AJ8,"gleich",IF(AJ6=AJ9,"gleich","")))</f>
        <v>gleich</v>
      </c>
    </row>
    <row r="7" spans="1:37" ht="24" customHeight="1">
      <c r="A7" s="3"/>
      <c r="B7" s="417" t="s">
        <v>113</v>
      </c>
      <c r="C7" s="18">
        <f>'Spielplan-quer'!F62</f>
      </c>
      <c r="D7" s="415">
        <f>IF(C7='Spielplan-quer'!F40,I6,IF('Spielplan-quer'!I40="","",IF(SUM('Spielplan-quer'!I40,'Spielplan-quer'!O40)&gt;SUM('Spielplan-quer'!K40,'Spielplan-quer'!Q40),'Spielplan-quer'!I40,'Spielplan-quer'!K40)))</f>
      </c>
      <c r="E7" s="415" t="s">
        <v>4</v>
      </c>
      <c r="F7" s="415">
        <f>IF(C7='Spielplan-quer'!F40,G6,IF('Spielplan-quer'!K40="","",IF(SUM('Spielplan-quer'!K40,'Spielplan-quer'!Q40)&gt;SUM('Spielplan-quer'!I40,'Spielplan-quer'!O40),'Spielplan-quer'!I40,'Spielplan-quer'!K40)))</f>
      </c>
      <c r="G7" s="30"/>
      <c r="H7" s="416" t="s">
        <v>111</v>
      </c>
      <c r="I7" s="32"/>
      <c r="J7" s="4">
        <f>IF('Spielplan-quer'!K57="","",'Spielplan-quer'!K57)</f>
      </c>
      <c r="K7" s="4" t="s">
        <v>4</v>
      </c>
      <c r="L7" s="4">
        <f>IF('Spielplan-quer'!I57="","",'Spielplan-quer'!I57)</f>
      </c>
      <c r="M7" s="33">
        <f>IF('Spielplan-quer'!I49="","",'Spielplan-quer'!I49)</f>
      </c>
      <c r="N7" s="34" t="s">
        <v>4</v>
      </c>
      <c r="O7" s="36">
        <f>IF('Spielplan-quer'!K49="","",'Spielplan-quer'!K49)</f>
      </c>
      <c r="P7" s="37">
        <f>SUM(D7,G7,J7,M7)-SUM(F7,I7,L7,O7)</f>
        <v>0</v>
      </c>
      <c r="Q7" s="570">
        <f>SUM(D7,G7,J7,M7)</f>
        <v>0</v>
      </c>
      <c r="R7" s="581">
        <f>IF(C7='Spielplan-quer'!H34,SUM('Spielplan-quer'!N34,'Spielplan-quer'!L49,'Spielplan-quer'!N57),IF(C7='Spielplan-quer'!F34,SUM('Spielplan-quer'!L34,'Spielplan-quer'!L49,'Spielplan-quer'!N57),IF(C7='Spielplan-quer'!H40,SUM('Spielplan-quer'!N40,'Spielplan-quer'!L49,'Spielplan-quer'!N57),)))</f>
        <v>0</v>
      </c>
      <c r="S7" s="8">
        <f>IF(AJ7=0,"",RANK(AJ7,AJ6:AJ9))</f>
      </c>
      <c r="T7" s="42" t="str">
        <f>AK7</f>
        <v>gleich</v>
      </c>
      <c r="U7" s="2"/>
      <c r="V7" s="3"/>
      <c r="W7" s="27"/>
      <c r="X7" s="251" t="s">
        <v>29</v>
      </c>
      <c r="Y7" s="3"/>
      <c r="Z7" s="3"/>
      <c r="AA7" s="3"/>
      <c r="AB7" s="3"/>
      <c r="AC7" s="3"/>
      <c r="AD7" s="3"/>
      <c r="AE7" s="3"/>
      <c r="AF7" s="3"/>
      <c r="AG7" s="3"/>
      <c r="AH7" s="39">
        <f>IF(AI7=AI6,SUM(D7)-SUM(F7),0)+(IF(AI7=AI8,SUM(J7)-SUM(L7),0)+(IF(AI7=AI9,SUM(M7)-SUM(O7),0)))</f>
        <v>0</v>
      </c>
      <c r="AI7" s="40">
        <f>SUM(100000*R7,113*P7,9*Q7)+U7/100</f>
        <v>0</v>
      </c>
      <c r="AJ7" s="39">
        <f>AH7+AI7</f>
        <v>0</v>
      </c>
      <c r="AK7" s="41" t="str">
        <f>IF(AJ7=AJ8,"gleich",IF(AJ7=AJ9,"gleich",IF(AJ7=AJ6,"gleich","")))</f>
        <v>gleich</v>
      </c>
    </row>
    <row r="8" spans="1:37" ht="24" customHeight="1">
      <c r="A8" s="3"/>
      <c r="B8" s="417" t="s">
        <v>114</v>
      </c>
      <c r="C8" s="18">
        <f>'Spielplan-quer'!F65</f>
      </c>
      <c r="D8" s="34">
        <f>L6</f>
      </c>
      <c r="E8" s="34" t="s">
        <v>4</v>
      </c>
      <c r="F8" s="35">
        <f>J6</f>
      </c>
      <c r="G8" s="4">
        <f>L7</f>
      </c>
      <c r="H8" s="4" t="s">
        <v>4</v>
      </c>
      <c r="I8" s="4">
        <f>J7</f>
      </c>
      <c r="J8" s="30"/>
      <c r="K8" s="416" t="s">
        <v>110</v>
      </c>
      <c r="L8" s="32"/>
      <c r="M8" s="415">
        <f>IF('Spielplan-quer'!I36="","",IF(SUM('Spielplan-quer'!I36,'Spielplan-quer'!O36)&gt;SUM('Spielplan-quer'!K36,'Spielplan-quer'!Q36),'Spielplan-quer'!I36,'Spielplan-quer'!K36))</f>
      </c>
      <c r="N8" s="415" t="str">
        <f>'Spielplan-quer'!J36</f>
        <v>:</v>
      </c>
      <c r="O8" s="415">
        <f>IF('Spielplan-quer'!K36="","",IF(SUM('Spielplan-quer'!K36,'Spielplan-quer'!Q36)&gt;SUM('Spielplan-quer'!I36,'Spielplan-quer'!O36),'Spielplan-quer'!I36,'Spielplan-quer'!K36))</f>
      </c>
      <c r="P8" s="37">
        <f>SUM(D8,G8,J8,M8)-SUM(F8,I8,L8,O8)</f>
        <v>0</v>
      </c>
      <c r="Q8" s="570">
        <f>SUM(D8,G8,J8,M8)</f>
        <v>0</v>
      </c>
      <c r="R8" s="580">
        <f>IF(C8='Spielplan-quer'!F36,SUM('Spielplan-quer'!L36,'Spielplan-quer'!N42,'Spielplan-quer'!L57),IF(C8='Spielplan-quer'!H36,SUM('Spielplan-quer'!N36,'Spielplan-quer'!N42,'Spielplan-quer'!L57),0))</f>
        <v>0</v>
      </c>
      <c r="S8" s="8">
        <f>IF(AJ8=0,"",RANK(AJ8,AJ6:AJ9))</f>
      </c>
      <c r="T8" s="42" t="str">
        <f>AK8</f>
        <v>gleich</v>
      </c>
      <c r="U8" s="2"/>
      <c r="V8" s="3"/>
      <c r="W8" s="27"/>
      <c r="X8" s="251" t="s">
        <v>30</v>
      </c>
      <c r="Y8" s="3"/>
      <c r="Z8" s="3"/>
      <c r="AA8" s="3"/>
      <c r="AB8" s="3"/>
      <c r="AC8" s="3"/>
      <c r="AD8" s="3"/>
      <c r="AE8" s="3"/>
      <c r="AF8" s="3"/>
      <c r="AG8" s="3"/>
      <c r="AH8" s="39">
        <f>IF(AI8=AI6,SUM(D8)-SUM(F8),0)+(IF(AI8=AI7,SUM(G8)-SUM(I8),0)+(IF(AI8=AI9,SUM(M8)-SUM(O8),0)))</f>
        <v>0</v>
      </c>
      <c r="AI8" s="40">
        <f>SUM(100000*R8,113*P8,9*Q8)+U8/100</f>
        <v>0</v>
      </c>
      <c r="AJ8" s="39">
        <f>AH8+AI8</f>
        <v>0</v>
      </c>
      <c r="AK8" s="41" t="str">
        <f>IF(AJ8=AJ9,"gleich",IF(AJ8=AJ6,"gleich",IF(AJ8=AJ7,"gleich","")))</f>
        <v>gleich</v>
      </c>
    </row>
    <row r="9" spans="1:37" ht="24" customHeight="1" thickBot="1">
      <c r="A9" s="3"/>
      <c r="B9" s="418" t="s">
        <v>115</v>
      </c>
      <c r="C9" s="48">
        <f>IF('Spielplan-quer'!F66="","",'Spielplan-quer'!F66)</f>
      </c>
      <c r="D9" s="44">
        <f>O6</f>
      </c>
      <c r="E9" s="44" t="s">
        <v>4</v>
      </c>
      <c r="F9" s="44">
        <f>M6</f>
      </c>
      <c r="G9" s="43">
        <f>O7</f>
      </c>
      <c r="H9" s="44" t="s">
        <v>4</v>
      </c>
      <c r="I9" s="45">
        <f>M7</f>
      </c>
      <c r="J9" s="248">
        <f>IF(C9='Spielplan-quer'!F44,O8,IF('Spielplan-quer'!I44="","",IF(SUM('Spielplan-quer'!I44,'Spielplan-quer'!O44)&gt;SUM('Spielplan-quer'!K44,'Spielplan-quer'!Q44),'Spielplan-quer'!I44,'Spielplan-quer'!K44)))</f>
      </c>
      <c r="K9" s="249" t="s">
        <v>4</v>
      </c>
      <c r="L9" s="250">
        <f>IF(C9='Spielplan-quer'!F44,M8,IF('Spielplan-quer'!K44="","",IF(SUM('Spielplan-quer'!K44,'Spielplan-quer'!Q44)&gt;SUM('Spielplan-quer'!I44,'Spielplan-quer'!O42),'Spielplan-quer'!I44,'Spielplan-quer'!K44)))</f>
      </c>
      <c r="M9" s="205"/>
      <c r="N9" s="430" t="s">
        <v>111</v>
      </c>
      <c r="O9" s="219"/>
      <c r="P9" s="428">
        <f>SUM(D9,G9,J9,M9)-SUM(F9,I9,L9,O9)</f>
        <v>0</v>
      </c>
      <c r="Q9" s="571">
        <f>SUM(D9,G9,J9,M9)</f>
        <v>0</v>
      </c>
      <c r="R9" s="582">
        <f>IF(C9='Spielplan-quer'!H44,SUM('Spielplan-quer'!N44,'Spielplan-quer'!N53,'Spielplan-quer'!N49),IF(C9='Spielplan-quer'!H36,SUM('Spielplan-quer'!N36,'Spielplan-quer'!N53,'Spielplan-quer'!N49),0))</f>
        <v>0</v>
      </c>
      <c r="S9" s="9">
        <f>IF(AJ9=0,"",RANK(AJ9,AJ6:AJ9))</f>
      </c>
      <c r="T9" s="42" t="str">
        <f>AK9</f>
        <v>gleich</v>
      </c>
      <c r="U9" s="2"/>
      <c r="V9" s="3"/>
      <c r="W9" s="27"/>
      <c r="X9" s="251" t="s">
        <v>31</v>
      </c>
      <c r="Y9" s="3"/>
      <c r="Z9" s="3"/>
      <c r="AA9" s="3"/>
      <c r="AB9" s="3"/>
      <c r="AC9" s="3"/>
      <c r="AD9" s="3"/>
      <c r="AE9" s="3"/>
      <c r="AF9" s="3"/>
      <c r="AG9" s="3"/>
      <c r="AH9" s="39">
        <f>IF(AI9=AI6,SUM(D9)-SUM(F9),0)+(IF(AI9=AI7,SUM(G9)-SUM(I9),0)+(IF(AI9=AI8,SUM(J9)-SUM(L9),0)))</f>
        <v>0</v>
      </c>
      <c r="AI9" s="40">
        <f>SUM(100000*R9,113*P9,9*Q9)+U9/100</f>
        <v>0</v>
      </c>
      <c r="AJ9" s="39">
        <f>AH9+AI9</f>
        <v>0</v>
      </c>
      <c r="AK9" s="41" t="str">
        <f>IF(AJ9=AJ6,"gleich",IF(AJ9=AJ7,"gleich",IF(AJ9=AJ8,"gleich","")))</f>
        <v>gleich</v>
      </c>
    </row>
    <row r="10" spans="1:36" ht="13.5" customHeight="1" thickBot="1">
      <c r="A10" s="3"/>
      <c r="B10" s="61"/>
      <c r="C10" s="13"/>
      <c r="D10" s="13"/>
      <c r="E10" s="13"/>
      <c r="F10" s="13"/>
      <c r="G10" s="4"/>
      <c r="H10" s="4"/>
      <c r="I10" s="4"/>
      <c r="J10" s="4"/>
      <c r="K10" s="4"/>
      <c r="L10" s="4"/>
      <c r="M10" s="4"/>
      <c r="N10" s="254"/>
      <c r="O10" s="4"/>
      <c r="P10" s="4"/>
      <c r="Q10" s="53"/>
      <c r="R10" s="54"/>
      <c r="S10" s="4"/>
      <c r="T10" s="55"/>
      <c r="U10" s="76"/>
      <c r="V10" s="1"/>
      <c r="W10" s="3"/>
      <c r="X10" s="3"/>
      <c r="Y10" s="3"/>
      <c r="Z10" s="3"/>
      <c r="AA10" s="3"/>
      <c r="AB10" s="3"/>
      <c r="AC10" s="3"/>
      <c r="AD10" s="3"/>
      <c r="AE10" s="3"/>
      <c r="AF10" s="3"/>
      <c r="AG10" s="1"/>
      <c r="AH10" s="81"/>
      <c r="AI10" s="82"/>
      <c r="AJ10" s="81"/>
    </row>
    <row r="11" spans="1:37" ht="24" customHeight="1">
      <c r="A11" s="3"/>
      <c r="B11" s="225"/>
      <c r="C11" s="209" t="s">
        <v>57</v>
      </c>
      <c r="D11" s="214"/>
      <c r="E11" s="240" t="s">
        <v>54</v>
      </c>
      <c r="F11" s="215"/>
      <c r="G11" s="686">
        <f>C12</f>
      </c>
      <c r="H11" s="687"/>
      <c r="I11" s="688"/>
      <c r="J11" s="686">
        <f>C13</f>
      </c>
      <c r="K11" s="687"/>
      <c r="L11" s="688"/>
      <c r="M11" s="686">
        <f>C14</f>
      </c>
      <c r="N11" s="708"/>
      <c r="O11" s="710"/>
      <c r="P11" s="22" t="s">
        <v>11</v>
      </c>
      <c r="Q11" s="23" t="s">
        <v>12</v>
      </c>
      <c r="R11" s="24" t="s">
        <v>13</v>
      </c>
      <c r="S11" s="7" t="s">
        <v>5</v>
      </c>
      <c r="T11" s="25" t="s">
        <v>24</v>
      </c>
      <c r="U11" s="26" t="s">
        <v>16</v>
      </c>
      <c r="V11" s="3"/>
      <c r="W11" s="3"/>
      <c r="X11" s="3"/>
      <c r="Y11" s="3"/>
      <c r="Z11" s="3"/>
      <c r="AA11" s="3"/>
      <c r="AB11" s="3"/>
      <c r="AC11" s="3"/>
      <c r="AD11" s="3"/>
      <c r="AE11" s="3"/>
      <c r="AF11" s="3"/>
      <c r="AG11" s="3"/>
      <c r="AH11" s="28" t="s">
        <v>20</v>
      </c>
      <c r="AI11" s="29" t="s">
        <v>21</v>
      </c>
      <c r="AJ11" s="29" t="s">
        <v>15</v>
      </c>
      <c r="AK11" s="28" t="s">
        <v>23</v>
      </c>
    </row>
    <row r="12" spans="1:37" ht="24" customHeight="1">
      <c r="A12" s="3"/>
      <c r="B12" s="423" t="s">
        <v>116</v>
      </c>
      <c r="C12" s="79">
        <f>'Spielplan-quer'!F63</f>
      </c>
      <c r="D12" s="211"/>
      <c r="E12" s="211"/>
      <c r="F12" s="212"/>
      <c r="G12" s="30"/>
      <c r="H12" s="31"/>
      <c r="I12" s="32"/>
      <c r="J12" s="33">
        <f>IF('Spielplan-quer'!K51="","",'Spielplan-quer'!K51)</f>
      </c>
      <c r="K12" s="34" t="s">
        <v>4</v>
      </c>
      <c r="L12" s="35">
        <f>IF('Spielplan-quer'!I51="","",'Spielplan-quer'!I51)</f>
      </c>
      <c r="M12" s="33">
        <f>IF('Spielplan-quer'!K46="","",'Spielplan-quer'!K46)</f>
      </c>
      <c r="N12" s="34" t="s">
        <v>4</v>
      </c>
      <c r="O12" s="36">
        <f>IF('Spielplan-quer'!I46="","",'Spielplan-quer'!I46)</f>
      </c>
      <c r="P12" s="77">
        <f>SUM(G12,J12,M12,)-SUM(I12,L12,O12,)</f>
        <v>0</v>
      </c>
      <c r="Q12" s="570">
        <f>SUM(G12,J12,M12)</f>
        <v>0</v>
      </c>
      <c r="R12" s="580">
        <f>SUM('Spielplan-quer'!L51,'Spielplan-quer'!L46)</f>
        <v>0</v>
      </c>
      <c r="S12" s="78">
        <f>IF(AJ12=0,"",RANK(AJ12,AJ12:AJ14))</f>
      </c>
      <c r="T12" s="38" t="str">
        <f>AK12</f>
        <v>gleich</v>
      </c>
      <c r="U12" s="2"/>
      <c r="V12" s="3"/>
      <c r="W12" s="251" t="s">
        <v>32</v>
      </c>
      <c r="X12" s="3"/>
      <c r="Y12" s="3"/>
      <c r="Z12" s="3"/>
      <c r="AA12" s="3"/>
      <c r="AB12" s="3"/>
      <c r="AC12" s="3"/>
      <c r="AD12" s="3"/>
      <c r="AE12" s="3"/>
      <c r="AF12" s="3"/>
      <c r="AG12" s="3"/>
      <c r="AH12" s="39">
        <f>IF(AI12=AI13,SUM(J12)-SUM(L12),0)+(IF(AI12=AI14,SUM(M12)-SUM(O12),0))</f>
        <v>0</v>
      </c>
      <c r="AI12" s="40">
        <f>SUM(100000*R12,113*P12,9*Q12)+U12/100</f>
        <v>0</v>
      </c>
      <c r="AJ12" s="39">
        <f>AH12+AI12</f>
        <v>0</v>
      </c>
      <c r="AK12" s="41" t="str">
        <f>IF(AJ12=AJ13,"gleich",IF(AJ12=AJ14,"gleich",""))</f>
        <v>gleich</v>
      </c>
    </row>
    <row r="13" spans="1:37" ht="24" customHeight="1">
      <c r="A13" s="3"/>
      <c r="B13" s="423" t="s">
        <v>117</v>
      </c>
      <c r="C13" s="79">
        <f>'Spielplan-quer'!F67</f>
      </c>
      <c r="D13" s="211"/>
      <c r="E13" s="211"/>
      <c r="F13" s="212"/>
      <c r="G13" s="4">
        <f>L12</f>
      </c>
      <c r="H13" s="4" t="s">
        <v>4</v>
      </c>
      <c r="I13" s="4">
        <f>J12</f>
      </c>
      <c r="J13" s="30"/>
      <c r="K13" s="31"/>
      <c r="L13" s="32"/>
      <c r="M13" s="4">
        <f>IF('Spielplan-quer'!I55="","",'Spielplan-quer'!I55)</f>
      </c>
      <c r="N13" s="4" t="s">
        <v>4</v>
      </c>
      <c r="O13" s="216">
        <f>IF('Spielplan-quer'!K55="","",'Spielplan-quer'!K55)</f>
      </c>
      <c r="P13" s="77">
        <f>SUM(G13,J13,M13,)-SUM(I13,L13,O13,)</f>
        <v>0</v>
      </c>
      <c r="Q13" s="570">
        <f>SUM(G13,J13,M13)</f>
        <v>0</v>
      </c>
      <c r="R13" s="581">
        <f>SUM('Spielplan-quer'!L51,'Spielplan-quer'!L55)</f>
        <v>0</v>
      </c>
      <c r="S13" s="8">
        <f>IF(AJ13=0,"",RANK(AJ13,AJ12:AJ14))</f>
      </c>
      <c r="T13" s="42" t="str">
        <f>AK13</f>
        <v>gleich</v>
      </c>
      <c r="U13" s="2"/>
      <c r="V13" s="3"/>
      <c r="W13" s="251" t="s">
        <v>17</v>
      </c>
      <c r="X13" s="3"/>
      <c r="Y13" s="3"/>
      <c r="Z13" s="3"/>
      <c r="AA13" s="3"/>
      <c r="AB13" s="3"/>
      <c r="AC13" s="3"/>
      <c r="AD13" s="3"/>
      <c r="AE13" s="3"/>
      <c r="AF13" s="3"/>
      <c r="AG13" s="3"/>
      <c r="AH13" s="39">
        <f>IF(AI13=AI12,SUM(G13)-SUM(I13),0)+(IF(AI13=AI14,SUM(M13)-SUM(O13),0))</f>
        <v>0</v>
      </c>
      <c r="AI13" s="40">
        <f>SUM(100000*R13,113*P13,9*Q13)+U13/100</f>
        <v>0</v>
      </c>
      <c r="AJ13" s="39">
        <f>AH13+AI13</f>
        <v>0</v>
      </c>
      <c r="AK13" s="41" t="str">
        <f>IF(AJ13=AJ14,"gleich",IF(AJ13=AJ12,"gleich",""))</f>
        <v>gleich</v>
      </c>
    </row>
    <row r="14" spans="1:37" ht="24" customHeight="1" thickBot="1">
      <c r="A14" s="3"/>
      <c r="B14" s="424" t="s">
        <v>118</v>
      </c>
      <c r="C14" s="80">
        <f>'Spielplan-quer'!F68</f>
      </c>
      <c r="D14" s="217"/>
      <c r="E14" s="217"/>
      <c r="F14" s="218"/>
      <c r="G14" s="43">
        <f>O12</f>
      </c>
      <c r="H14" s="44" t="s">
        <v>4</v>
      </c>
      <c r="I14" s="45">
        <f>M12</f>
      </c>
      <c r="J14" s="60">
        <f>O13</f>
      </c>
      <c r="K14" s="60" t="s">
        <v>4</v>
      </c>
      <c r="L14" s="60">
        <f>M13</f>
      </c>
      <c r="M14" s="205"/>
      <c r="N14" s="206"/>
      <c r="O14" s="219"/>
      <c r="P14" s="428">
        <f>SUM(G14,J14,M14,)-SUM(I14,L14,O14,)</f>
        <v>0</v>
      </c>
      <c r="Q14" s="571">
        <f>SUM(G14,J14,M14)</f>
        <v>0</v>
      </c>
      <c r="R14" s="582">
        <f>SUM('Spielplan-quer'!L46,'Spielplan-quer'!N55)</f>
        <v>0</v>
      </c>
      <c r="S14" s="9">
        <f>IF(AJ14=0,"",RANK(AJ14,AJ12:AJ14))</f>
      </c>
      <c r="T14" s="42" t="str">
        <f>AK14</f>
        <v>gleich</v>
      </c>
      <c r="U14" s="2"/>
      <c r="V14" s="3"/>
      <c r="W14" s="3"/>
      <c r="X14" s="3"/>
      <c r="Y14" s="3"/>
      <c r="Z14" s="3"/>
      <c r="AA14" s="3"/>
      <c r="AB14" s="3"/>
      <c r="AC14" s="3"/>
      <c r="AD14" s="3"/>
      <c r="AE14" s="3"/>
      <c r="AF14" s="3"/>
      <c r="AG14" s="3"/>
      <c r="AH14" s="39">
        <f>IF(AI14=AI12,SUM(G14)-SUM(I14),0)+(IF(AI14=AI13,SUM(J14)-SUM(L14),0))</f>
        <v>0</v>
      </c>
      <c r="AI14" s="40">
        <f>SUM(100000*R14,113*P14,9*Q14)+U14/100</f>
        <v>0</v>
      </c>
      <c r="AJ14" s="39">
        <f>AH14+AI14</f>
        <v>0</v>
      </c>
      <c r="AK14" s="41" t="str">
        <f>IF(AJ14=AJ12,"gleich",IF(AJ14=AJ13,"gleich",""))</f>
        <v>gleich</v>
      </c>
    </row>
    <row r="15" spans="1:36" ht="13.5" customHeight="1">
      <c r="A15" s="3"/>
      <c r="B15" s="61"/>
      <c r="C15" s="13"/>
      <c r="D15" s="13"/>
      <c r="E15" s="13"/>
      <c r="F15" s="13"/>
      <c r="G15" s="4"/>
      <c r="H15" s="4"/>
      <c r="I15" s="4"/>
      <c r="J15" s="4"/>
      <c r="K15" s="4"/>
      <c r="L15" s="4"/>
      <c r="M15" s="4"/>
      <c r="N15" s="4"/>
      <c r="O15" s="4"/>
      <c r="P15" s="4"/>
      <c r="Q15" s="53"/>
      <c r="R15" s="54"/>
      <c r="S15" s="4"/>
      <c r="T15" s="55"/>
      <c r="U15" s="56"/>
      <c r="V15" s="1"/>
      <c r="W15" s="3"/>
      <c r="X15" s="3"/>
      <c r="Y15" s="3"/>
      <c r="Z15" s="3"/>
      <c r="AA15" s="3"/>
      <c r="AB15" s="3"/>
      <c r="AC15" s="3"/>
      <c r="AD15" s="3"/>
      <c r="AE15" s="3"/>
      <c r="AF15" s="3"/>
      <c r="AG15" s="1"/>
      <c r="AH15" s="57"/>
      <c r="AI15" s="58"/>
      <c r="AJ15" s="57"/>
    </row>
    <row r="16" spans="1:36" ht="13.5" customHeight="1">
      <c r="A16" s="3"/>
      <c r="B16" s="61"/>
      <c r="C16" s="13"/>
      <c r="D16" s="13"/>
      <c r="E16" s="13"/>
      <c r="F16" s="13"/>
      <c r="G16" s="4"/>
      <c r="H16" s="4"/>
      <c r="I16" s="4"/>
      <c r="J16" s="4"/>
      <c r="K16" s="4"/>
      <c r="L16" s="4"/>
      <c r="M16" s="4"/>
      <c r="N16" s="4"/>
      <c r="O16" s="4"/>
      <c r="P16" s="4"/>
      <c r="Q16" s="53"/>
      <c r="R16" s="54"/>
      <c r="S16" s="4"/>
      <c r="T16" s="55"/>
      <c r="U16" s="56"/>
      <c r="V16" s="1"/>
      <c r="W16" s="3"/>
      <c r="X16" s="3"/>
      <c r="Y16" s="3"/>
      <c r="Z16" s="3"/>
      <c r="AA16" s="3"/>
      <c r="AB16" s="3"/>
      <c r="AC16" s="3"/>
      <c r="AD16" s="3"/>
      <c r="AE16" s="3"/>
      <c r="AF16" s="3"/>
      <c r="AG16" s="1"/>
      <c r="AH16" s="57"/>
      <c r="AI16" s="58"/>
      <c r="AJ16" s="57"/>
    </row>
    <row r="17" spans="1:33" ht="13.5" thickBot="1">
      <c r="A17" s="3"/>
      <c r="B17" s="3"/>
      <c r="C17" s="3"/>
      <c r="D17" s="3"/>
      <c r="E17" s="3"/>
      <c r="F17" s="3"/>
      <c r="G17" s="3"/>
      <c r="H17" s="3"/>
      <c r="I17" s="3"/>
      <c r="J17" s="3"/>
      <c r="K17" s="3"/>
      <c r="L17" s="3"/>
      <c r="M17" s="3"/>
      <c r="N17" s="3"/>
      <c r="O17" s="3"/>
      <c r="P17" s="17"/>
      <c r="Q17" s="3"/>
      <c r="R17" s="3"/>
      <c r="S17" s="3"/>
      <c r="T17" s="17"/>
      <c r="U17" s="13"/>
      <c r="V17" s="3"/>
      <c r="W17" s="3"/>
      <c r="X17" s="3"/>
      <c r="Y17" s="3"/>
      <c r="Z17" s="3"/>
      <c r="AA17" s="3"/>
      <c r="AB17" s="3"/>
      <c r="AC17" s="3"/>
      <c r="AD17" s="3"/>
      <c r="AE17" s="3"/>
      <c r="AF17" s="3"/>
      <c r="AG17" s="3"/>
    </row>
    <row r="18" spans="1:37" ht="24" customHeight="1">
      <c r="A18" s="3"/>
      <c r="B18" s="420"/>
      <c r="C18" s="62" t="s">
        <v>55</v>
      </c>
      <c r="D18" s="686">
        <f>C19</f>
      </c>
      <c r="E18" s="687"/>
      <c r="F18" s="688"/>
      <c r="G18" s="686">
        <f>C20</f>
      </c>
      <c r="H18" s="687"/>
      <c r="I18" s="688"/>
      <c r="J18" s="686">
        <f>C21</f>
      </c>
      <c r="K18" s="687"/>
      <c r="L18" s="688"/>
      <c r="M18" s="686">
        <f>C22</f>
      </c>
      <c r="N18" s="687"/>
      <c r="O18" s="689"/>
      <c r="P18" s="22" t="s">
        <v>11</v>
      </c>
      <c r="Q18" s="23" t="s">
        <v>12</v>
      </c>
      <c r="R18" s="24" t="s">
        <v>13</v>
      </c>
      <c r="S18" s="7" t="s">
        <v>5</v>
      </c>
      <c r="T18" s="25" t="s">
        <v>24</v>
      </c>
      <c r="U18" s="26" t="s">
        <v>16</v>
      </c>
      <c r="V18" s="3"/>
      <c r="W18" s="3"/>
      <c r="X18" s="3"/>
      <c r="Y18" s="3"/>
      <c r="Z18" s="3"/>
      <c r="AA18" s="3"/>
      <c r="AB18" s="3"/>
      <c r="AC18" s="3"/>
      <c r="AD18" s="3"/>
      <c r="AE18" s="3"/>
      <c r="AF18" s="3"/>
      <c r="AG18" s="3"/>
      <c r="AH18" s="28" t="s">
        <v>20</v>
      </c>
      <c r="AI18" s="29" t="s">
        <v>21</v>
      </c>
      <c r="AJ18" s="29" t="s">
        <v>15</v>
      </c>
      <c r="AK18" s="28" t="s">
        <v>23</v>
      </c>
    </row>
    <row r="19" spans="1:37" ht="24" customHeight="1">
      <c r="A19" s="3"/>
      <c r="B19" s="421" t="s">
        <v>112</v>
      </c>
      <c r="C19" s="18">
        <f>'Spielplan-quer'!W61</f>
      </c>
      <c r="D19" s="31"/>
      <c r="E19" s="416" t="s">
        <v>119</v>
      </c>
      <c r="F19" s="32"/>
      <c r="G19" s="415">
        <f>IF('Spielplan-quer'!Z34="","",IF(SUM('Spielplan-quer'!Z34,'Spielplan-quer'!AF34)&gt;SUM('Spielplan-quer'!AB34,'Spielplan-quer'!AH34),'Spielplan-quer'!Z34,'Spielplan-quer'!AB34))</f>
      </c>
      <c r="H19" s="415" t="s">
        <v>4</v>
      </c>
      <c r="I19" s="415">
        <f>IF('Spielplan-quer'!AB34="","",IF(SUM('Spielplan-quer'!AB34,'Spielplan-quer'!AH34)&gt;SUM('Spielplan-quer'!Z34,'Spielplan-quer'!AF34),'Spielplan-quer'!Z34,'Spielplan-quer'!AB34))</f>
      </c>
      <c r="J19" s="33">
        <f>IF('Spielplan-quer'!I42="","",'Spielplan-quer'!I42)</f>
      </c>
      <c r="K19" s="34" t="s">
        <v>4</v>
      </c>
      <c r="L19" s="35">
        <f>IF('Spielplan-quer'!K42="","",'Spielplan-quer'!K42)</f>
      </c>
      <c r="M19" s="33">
        <f>IF('Spielplan-quer'!I53="","",'Spielplan-quer'!I53)</f>
      </c>
      <c r="N19" s="34" t="s">
        <v>4</v>
      </c>
      <c r="O19" s="36">
        <f>IF('Spielplan-quer'!K53="","",'Spielplan-quer'!K53)</f>
      </c>
      <c r="P19" s="77">
        <f>SUM(D19,G19,J19,M19)-SUM(F19,I19,L19,O19)</f>
        <v>0</v>
      </c>
      <c r="Q19" s="570">
        <f>SUM(D19,G19,J19,M19)</f>
        <v>0</v>
      </c>
      <c r="R19" s="580">
        <f>IF(C19='Spielplan-quer'!W34,SUM('Spielplan-quer'!AC34,'Spielplan-quer'!AC42,'Spielplan-quer'!AC53),IF(C19='Spielplan-quer'!Y34,SUM('Spielplan-quer'!AE34,'Spielplan-quer'!AC42,'Spielplan-quer'!AC53),0))</f>
        <v>0</v>
      </c>
      <c r="S19" s="78">
        <f>IF(AJ19=0,"",RANK(AJ19,AJ19:AJ22))</f>
      </c>
      <c r="T19" s="38" t="str">
        <f>AK19</f>
        <v>gleich</v>
      </c>
      <c r="U19" s="2"/>
      <c r="V19" s="3"/>
      <c r="W19" s="3"/>
      <c r="X19" s="3"/>
      <c r="Y19" s="3"/>
      <c r="Z19" s="3"/>
      <c r="AA19" s="3"/>
      <c r="AB19" s="3"/>
      <c r="AC19" s="3"/>
      <c r="AD19" s="3"/>
      <c r="AE19" s="3"/>
      <c r="AF19" s="3"/>
      <c r="AG19" s="3"/>
      <c r="AH19" s="39">
        <f>IF(AI19=AI20,SUM(G19)-SUM(I19),0)+(IF(AI19=AI21,SUM(J19)-SUM(L19),0)+(IF(AI19=AI22,SUM(M19)-SUM(O19),0)))</f>
        <v>0</v>
      </c>
      <c r="AI19" s="40">
        <f>SUM(100000*R19,113*P19,9*Q19)+U19/100</f>
        <v>0</v>
      </c>
      <c r="AJ19" s="39">
        <f>AH19+AI19</f>
        <v>0</v>
      </c>
      <c r="AK19" s="41" t="str">
        <f>IF(AJ19=AJ20,"gleich",IF(AJ19=AJ21,"gleich",IF(AJ19=AJ22,"gleich","")))</f>
        <v>gleich</v>
      </c>
    </row>
    <row r="20" spans="1:37" ht="24" customHeight="1">
      <c r="A20" s="3"/>
      <c r="B20" s="421" t="s">
        <v>113</v>
      </c>
      <c r="C20" s="18">
        <f>'Spielplan-quer'!W62</f>
      </c>
      <c r="D20" s="415">
        <f>IF(C20='Spielplan-quer'!W40,I19,IF('Spielplan-quer'!Z40="","",IF(SUM('Spielplan-quer'!Z40,'Spielplan-quer'!AF40)&gt;SUM('Spielplan-quer'!AB40,'Spielplan-quer'!AH40),'Spielplan-quer'!Z40,'Spielplan-quer'!AB40)))</f>
      </c>
      <c r="E20" s="415" t="s">
        <v>4</v>
      </c>
      <c r="F20" s="415">
        <f>IF(C20='Spielplan-quer'!W40,G19,IF('Spielplan-quer'!AB40="","",IF(SUM('Spielplan-quer'!AB40,'Spielplan-quer'!AH40)&gt;SUM('Spielplan-quer'!Z40,'Spielplan-quer'!AF40),'Spielplan-quer'!Z40,'Spielplan-quer'!AB40)))</f>
      </c>
      <c r="G20" s="30"/>
      <c r="H20" s="416" t="s">
        <v>120</v>
      </c>
      <c r="I20" s="32"/>
      <c r="J20" s="4">
        <f>IF('Spielplan-quer'!K57="","",'Spielplan-quer'!K57)</f>
      </c>
      <c r="K20" s="4" t="s">
        <v>4</v>
      </c>
      <c r="L20" s="4">
        <f>IF('Spielplan-quer'!I57="","",'Spielplan-quer'!I57)</f>
      </c>
      <c r="M20" s="33">
        <f>IF('Spielplan-quer'!I49="","",'Spielplan-quer'!I49)</f>
      </c>
      <c r="N20" s="34" t="s">
        <v>4</v>
      </c>
      <c r="O20" s="36">
        <f>IF('Spielplan-quer'!K49="","",'Spielplan-quer'!K49)</f>
      </c>
      <c r="P20" s="37">
        <f>SUM(D20,G20,J20,M20)-SUM(F20,I20,L20,O20)</f>
        <v>0</v>
      </c>
      <c r="Q20" s="570">
        <f>SUM(D20,G20,J20,M20)</f>
        <v>0</v>
      </c>
      <c r="R20" s="581">
        <f>IF(C20='Spielplan-quer'!Y34,SUM('Spielplan-quer'!AE34,'Spielplan-quer'!AC49,'Spielplan-quer'!AE57),IF(C20='Spielplan-quer'!W34,SUM('Spielplan-quer'!AC34,'Spielplan-quer'!AC49,'Spielplan-quer'!AE57),IF(C20='Spielplan-quer'!Y40,SUM('Spielplan-quer'!AE40,'Spielplan-quer'!AC49,'Spielplan-quer'!AE57),0)))</f>
        <v>0</v>
      </c>
      <c r="S20" s="8">
        <f>IF(AJ20=0,"",RANK(AJ20,AJ19:AJ22))</f>
      </c>
      <c r="T20" s="42" t="str">
        <f>AK20</f>
        <v>gleich</v>
      </c>
      <c r="U20" s="2"/>
      <c r="V20" s="3"/>
      <c r="W20" s="3"/>
      <c r="X20" s="3"/>
      <c r="Y20" s="3"/>
      <c r="Z20" s="3"/>
      <c r="AA20" s="3"/>
      <c r="AB20" s="3"/>
      <c r="AC20" s="3"/>
      <c r="AD20" s="3"/>
      <c r="AE20" s="3"/>
      <c r="AF20" s="3"/>
      <c r="AG20" s="3"/>
      <c r="AH20" s="39">
        <f>IF(AI20=AI19,SUM(D20)-SUM(F20),0)+(IF(AI20=AI21,SUM(J20)-SUM(L20),0)+(IF(AI20=AI22,SUM(M20)-SUM(O20),0)))</f>
        <v>0</v>
      </c>
      <c r="AI20" s="40">
        <f>SUM(100000*R20,113*P20,9*Q20)+U20/100</f>
        <v>0</v>
      </c>
      <c r="AJ20" s="39">
        <f>AH20+AI20</f>
        <v>0</v>
      </c>
      <c r="AK20" s="41" t="str">
        <f>IF(AJ20=AJ21,"gleich",IF(AJ20=AJ22,"gleich",IF(AJ20=AJ19,"gleich","")))</f>
        <v>gleich</v>
      </c>
    </row>
    <row r="21" spans="1:37" ht="24" customHeight="1">
      <c r="A21" s="3"/>
      <c r="B21" s="421" t="s">
        <v>114</v>
      </c>
      <c r="C21" s="18">
        <f>'Spielplan-quer'!W65</f>
      </c>
      <c r="D21" s="34">
        <f>L19</f>
      </c>
      <c r="E21" s="34" t="s">
        <v>4</v>
      </c>
      <c r="F21" s="35">
        <f>J19</f>
      </c>
      <c r="G21" s="4">
        <f>L20</f>
      </c>
      <c r="H21" s="4" t="s">
        <v>4</v>
      </c>
      <c r="I21" s="4">
        <f>J20</f>
      </c>
      <c r="J21" s="30"/>
      <c r="K21" s="416" t="s">
        <v>119</v>
      </c>
      <c r="L21" s="32"/>
      <c r="M21" s="415">
        <f>IF('Spielplan-quer'!Z36="","",IF(SUM('Spielplan-quer'!Z36,'Spielplan-quer'!AF36)&gt;SUM('Spielplan-quer'!AB36,'Spielplan-quer'!AH36),'Spielplan-quer'!Z36,'Spielplan-quer'!AB36))</f>
      </c>
      <c r="N21" s="415">
        <f>'Spielplan-quer'!J49</f>
      </c>
      <c r="O21" s="415">
        <f>IF('Spielplan-quer'!AB36="","",IF(SUM('Spielplan-quer'!AB36,'Spielplan-quer'!AH36)&gt;SUM('Spielplan-quer'!Z36,'Spielplan-quer'!AF36),'Spielplan-quer'!Z36,'Spielplan-quer'!AB36))</f>
      </c>
      <c r="P21" s="37">
        <f>SUM(D21,G21,J21,M21)-SUM(F21,I21,L21,O21)</f>
        <v>0</v>
      </c>
      <c r="Q21" s="570">
        <f>SUM(D21,G21,J21,M21)</f>
        <v>0</v>
      </c>
      <c r="R21" s="580">
        <f>IF(C21='Spielplan-quer'!W36,SUM('Spielplan-quer'!AC36,'Spielplan-quer'!AE42,'Spielplan-quer'!AC57),IF(C21='Spielplan-quer'!Y36,SUM('Spielplan-quer'!AE36,'Spielplan-quer'!AE42,'Spielplan-quer'!AC57),0))</f>
        <v>0</v>
      </c>
      <c r="S21" s="8">
        <f>IF(AJ21=0,"",RANK(AJ21,AJ19:AJ22))</f>
      </c>
      <c r="T21" s="42" t="str">
        <f>AK21</f>
        <v>gleich</v>
      </c>
      <c r="U21" s="2"/>
      <c r="V21" s="3"/>
      <c r="W21" s="3"/>
      <c r="X21" s="3"/>
      <c r="Y21" s="3"/>
      <c r="Z21" s="3"/>
      <c r="AA21" s="3"/>
      <c r="AB21" s="3"/>
      <c r="AC21" s="3"/>
      <c r="AD21" s="3"/>
      <c r="AE21" s="3"/>
      <c r="AF21" s="3"/>
      <c r="AG21" s="3"/>
      <c r="AH21" s="39">
        <f>IF(AI21=AI19,SUM(D21)-SUM(F21),0)+(IF(AI21=AI20,SUM(G21)-SUM(I21),0)+(IF(AI21=AI22,SUM(M21)-SUM(O21),0)))</f>
        <v>0</v>
      </c>
      <c r="AI21" s="40">
        <f>SUM(100000*R21,113*P21,9*Q21)+U21/100</f>
        <v>0</v>
      </c>
      <c r="AJ21" s="39">
        <f>AH21+AI21</f>
        <v>0</v>
      </c>
      <c r="AK21" s="41" t="str">
        <f>IF(AJ21=AJ22,"gleich",IF(AJ21=AJ19,"gleich",IF(AJ21=AJ20,"gleich","")))</f>
        <v>gleich</v>
      </c>
    </row>
    <row r="22" spans="1:37" ht="24" customHeight="1" thickBot="1">
      <c r="A22" s="3"/>
      <c r="B22" s="422" t="s">
        <v>115</v>
      </c>
      <c r="C22" s="48">
        <f>'Spielplan-quer'!W66</f>
      </c>
      <c r="D22" s="44">
        <f>O19</f>
      </c>
      <c r="E22" s="44" t="s">
        <v>4</v>
      </c>
      <c r="F22" s="44">
        <f>M19</f>
      </c>
      <c r="G22" s="43">
        <f>O20</f>
      </c>
      <c r="H22" s="44" t="s">
        <v>4</v>
      </c>
      <c r="I22" s="45">
        <f>M20</f>
      </c>
      <c r="J22" s="248">
        <f>IF(C22='Spielplan-quer'!W44,O21,IF('Spielplan-quer'!Z44="","",IF(SUM('Spielplan-quer'!Z44,'Spielplan-quer'!AF44)&gt;SUM('Spielplan-quer'!AB44,'Spielplan-quer'!AH44),'Spielplan-quer'!Z44,'Spielplan-quer'!AB44)))</f>
      </c>
      <c r="K22" s="249" t="s">
        <v>4</v>
      </c>
      <c r="L22" s="250">
        <f>IF(C22='Spielplan-quer'!F44,M21,IF('Spielplan-quer'!AB44="","",IF(SUM('Spielplan-quer'!AB44,'Spielplan-quer'!AH44)&gt;SUM('Spielplan-quer'!Z44,'Spielplan-quer'!AF44),'Spielplan-quer'!Z44,'Spielplan-quer'!AB44)))</f>
      </c>
      <c r="M22" s="205"/>
      <c r="N22" s="429" t="s">
        <v>120</v>
      </c>
      <c r="O22" s="219"/>
      <c r="P22" s="428">
        <f>SUM(D22,G22,J22,M22)-SUM(F22,I22,L22,O22)</f>
        <v>0</v>
      </c>
      <c r="Q22" s="571">
        <f>SUM(D22,G22,J22,M22)</f>
        <v>0</v>
      </c>
      <c r="R22" s="582">
        <f>IF(C22='Spielplan-quer'!Y44,SUM('Spielplan-quer'!AE44,'Spielplan-quer'!AE53,'Spielplan-quer'!AE49),IF(C22='Spielplan-quer'!Y36,SUM('Spielplan-quer'!AE36,'Spielplan-quer'!AE53,'Spielplan-quer'!AE49),""))</f>
        <v>0</v>
      </c>
      <c r="S22" s="9">
        <f>IF(AJ22=0,"",RANK(AJ22,AJ19:AJ22))</f>
      </c>
      <c r="T22" s="42" t="str">
        <f>AK22</f>
        <v>gleich</v>
      </c>
      <c r="U22" s="2"/>
      <c r="V22" s="3"/>
      <c r="W22" s="3"/>
      <c r="X22" s="3"/>
      <c r="Y22" s="3"/>
      <c r="Z22" s="3"/>
      <c r="AA22" s="3"/>
      <c r="AB22" s="3"/>
      <c r="AC22" s="3"/>
      <c r="AD22" s="3"/>
      <c r="AE22" s="3"/>
      <c r="AF22" s="3"/>
      <c r="AG22" s="3"/>
      <c r="AH22" s="39">
        <f>IF(AI22=AI19,SUM(D22)-SUM(F22),0)+(IF(AI22=AI20,SUM(G22)-SUM(I22),0)+(IF(AI22=AI21,SUM(J22)-SUM(L22),0)))</f>
        <v>0</v>
      </c>
      <c r="AI22" s="40">
        <f>SUM(100000*R22,113*P22,9*Q22)+U22/100</f>
        <v>0</v>
      </c>
      <c r="AJ22" s="39">
        <f>AH22+AI22</f>
        <v>0</v>
      </c>
      <c r="AK22" s="41" t="str">
        <f>IF(AJ22=AJ19,"gleich",IF(AJ22=AJ20,"gleich",IF(AJ22=AJ21,"gleich","")))</f>
        <v>gleich</v>
      </c>
    </row>
    <row r="23" spans="2:32" ht="13.5" thickBot="1">
      <c r="B23" s="3"/>
      <c r="C23" s="3"/>
      <c r="D23" s="3"/>
      <c r="E23" s="3"/>
      <c r="F23" s="3"/>
      <c r="G23" s="3"/>
      <c r="H23" s="3"/>
      <c r="I23" s="3"/>
      <c r="J23" s="3"/>
      <c r="K23" s="3"/>
      <c r="L23" s="3"/>
      <c r="M23" s="3"/>
      <c r="N23" s="3"/>
      <c r="O23" s="3"/>
      <c r="P23" s="17"/>
      <c r="Q23" s="3"/>
      <c r="R23" s="3"/>
      <c r="S23" s="3"/>
      <c r="T23" s="17"/>
      <c r="U23" s="227"/>
      <c r="V23" s="3"/>
      <c r="W23" s="3"/>
      <c r="X23" s="3"/>
      <c r="Y23" s="3"/>
      <c r="Z23" s="3"/>
      <c r="AA23" s="3"/>
      <c r="AB23" s="3"/>
      <c r="AC23" s="3"/>
      <c r="AD23" s="3"/>
      <c r="AE23" s="3"/>
      <c r="AF23" s="3"/>
    </row>
    <row r="24" spans="1:37" ht="24" customHeight="1">
      <c r="A24" s="3"/>
      <c r="B24" s="419"/>
      <c r="C24" s="210" t="s">
        <v>73</v>
      </c>
      <c r="D24" s="220"/>
      <c r="E24" s="241" t="s">
        <v>54</v>
      </c>
      <c r="F24" s="221"/>
      <c r="G24" s="686">
        <f>C25</f>
      </c>
      <c r="H24" s="687"/>
      <c r="I24" s="688"/>
      <c r="J24" s="686">
        <f>C26</f>
      </c>
      <c r="K24" s="687"/>
      <c r="L24" s="688"/>
      <c r="M24" s="686">
        <f>C27</f>
      </c>
      <c r="N24" s="708"/>
      <c r="O24" s="710"/>
      <c r="P24" s="22" t="s">
        <v>11</v>
      </c>
      <c r="Q24" s="23" t="s">
        <v>12</v>
      </c>
      <c r="R24" s="24" t="s">
        <v>13</v>
      </c>
      <c r="S24" s="7" t="s">
        <v>5</v>
      </c>
      <c r="T24" s="25" t="s">
        <v>24</v>
      </c>
      <c r="U24" s="63" t="s">
        <v>16</v>
      </c>
      <c r="V24" s="27"/>
      <c r="W24" s="3"/>
      <c r="X24" s="3"/>
      <c r="Y24" s="3"/>
      <c r="Z24" s="3"/>
      <c r="AA24" s="3"/>
      <c r="AB24" s="3"/>
      <c r="AC24" s="3"/>
      <c r="AD24" s="3"/>
      <c r="AE24" s="3"/>
      <c r="AF24" s="3"/>
      <c r="AG24" s="3"/>
      <c r="AH24" s="28" t="s">
        <v>20</v>
      </c>
      <c r="AI24" s="29" t="s">
        <v>21</v>
      </c>
      <c r="AJ24" s="29" t="s">
        <v>15</v>
      </c>
      <c r="AK24" s="28" t="s">
        <v>23</v>
      </c>
    </row>
    <row r="25" spans="1:39" ht="24" customHeight="1">
      <c r="A25" s="3"/>
      <c r="B25" s="421" t="s">
        <v>116</v>
      </c>
      <c r="C25" s="79">
        <f>'Spielplan-quer'!W63</f>
      </c>
      <c r="D25" s="211"/>
      <c r="E25" s="211"/>
      <c r="F25" s="212"/>
      <c r="G25" s="30"/>
      <c r="H25" s="31"/>
      <c r="I25" s="32"/>
      <c r="J25" s="33">
        <f>IF('Spielplan-quer'!AB51="","",'Spielplan-quer'!AB51)</f>
      </c>
      <c r="K25" s="34" t="s">
        <v>4</v>
      </c>
      <c r="L25" s="35">
        <f>IF('Spielplan-quer'!Z51="","",'Spielplan-quer'!Z51)</f>
      </c>
      <c r="M25" s="33">
        <f>IF('Spielplan-quer'!AB46="","",'Spielplan-quer'!AB46)</f>
      </c>
      <c r="N25" s="34" t="s">
        <v>4</v>
      </c>
      <c r="O25" s="36">
        <f>IF('Spielplan-quer'!Z46="","",'Spielplan-quer'!Z46)</f>
      </c>
      <c r="P25" s="77">
        <f>SUM(G25,J25,M25,)-SUM(I25,L25,O25,)</f>
        <v>0</v>
      </c>
      <c r="Q25" s="572">
        <f>SUM(G25,J25,M25)</f>
        <v>0</v>
      </c>
      <c r="R25" s="583">
        <f>SUM('Spielplan-quer'!AC51,'Spielplan-quer'!AC46)</f>
        <v>0</v>
      </c>
      <c r="S25" s="8">
        <f>IF(AJ25=0,"",RANK(AJ25,AJ25:AJ27))</f>
      </c>
      <c r="T25" s="38" t="str">
        <f>AK25</f>
        <v>gleich</v>
      </c>
      <c r="U25" s="2"/>
      <c r="V25" s="27"/>
      <c r="W25" s="3"/>
      <c r="X25" s="3"/>
      <c r="Y25" s="3"/>
      <c r="Z25" s="3"/>
      <c r="AA25" s="3"/>
      <c r="AB25" s="3"/>
      <c r="AC25" s="3"/>
      <c r="AD25" s="3"/>
      <c r="AE25" s="3"/>
      <c r="AF25" s="17"/>
      <c r="AG25" s="17"/>
      <c r="AH25" s="39">
        <f>IF(AI25=AI26,SUM(J25)-SUM(L25),0)+(IF(AI25=AI27,SUM(M25)-SUM(O25),0))</f>
        <v>0</v>
      </c>
      <c r="AI25" s="40">
        <f>SUM(100000*R25,113*P25,9*Q25)+U25/100</f>
        <v>0</v>
      </c>
      <c r="AJ25" s="39">
        <f>AH25+AI25</f>
        <v>0</v>
      </c>
      <c r="AK25" s="41" t="str">
        <f>IF(AJ25=AJ26,"gleich",IF(AJ25=AJ27,"gleich",""))</f>
        <v>gleich</v>
      </c>
      <c r="AL25" s="19"/>
      <c r="AM25" s="19"/>
    </row>
    <row r="26" spans="1:39" ht="24" customHeight="1">
      <c r="A26" s="3"/>
      <c r="B26" s="421" t="s">
        <v>117</v>
      </c>
      <c r="C26" s="213">
        <f>'Spielplan-quer'!W67</f>
      </c>
      <c r="D26" s="211"/>
      <c r="E26" s="211"/>
      <c r="F26" s="212"/>
      <c r="G26" s="4">
        <f>L25</f>
      </c>
      <c r="H26" s="4" t="s">
        <v>4</v>
      </c>
      <c r="I26" s="4">
        <f>J25</f>
      </c>
      <c r="J26" s="30"/>
      <c r="K26" s="31"/>
      <c r="L26" s="32"/>
      <c r="M26" s="4">
        <f>IF('Spielplan-quer'!Z55="","",'Spielplan-quer'!Z55)</f>
      </c>
      <c r="N26" s="4" t="s">
        <v>4</v>
      </c>
      <c r="O26" s="216">
        <f>IF('Spielplan-quer'!AB55="","",'Spielplan-quer'!AB55)</f>
      </c>
      <c r="P26" s="77">
        <f>SUM(G26,J26,M26,)-SUM(I26,L26,O26,)</f>
        <v>0</v>
      </c>
      <c r="Q26" s="572">
        <f>SUM(G26,J26,M26)</f>
        <v>0</v>
      </c>
      <c r="R26" s="584">
        <f>SUM('Spielplan-quer'!AC51,'Spielplan-quer'!AC55)</f>
        <v>0</v>
      </c>
      <c r="S26" s="8">
        <f>IF(AJ26=0,"",RANK(AJ26,AJ25:AJ27))</f>
      </c>
      <c r="T26" s="42" t="str">
        <f>AK26</f>
        <v>gleich</v>
      </c>
      <c r="U26" s="2"/>
      <c r="V26" s="27"/>
      <c r="W26" s="3"/>
      <c r="X26" s="3"/>
      <c r="Y26" s="3"/>
      <c r="Z26" s="3"/>
      <c r="AA26" s="3"/>
      <c r="AB26" s="3"/>
      <c r="AC26" s="3"/>
      <c r="AD26" s="3"/>
      <c r="AE26" s="3"/>
      <c r="AF26" s="17"/>
      <c r="AG26" s="17"/>
      <c r="AH26" s="39">
        <f>IF(AI26=AI25,SUM(G26)-SUM(I26),0)+(IF(AI26=AI27,SUM(M26)-SUM(O26),0))</f>
        <v>0</v>
      </c>
      <c r="AI26" s="40">
        <f>SUM(100000*R26,113*P26,9*Q26)+U26/100</f>
        <v>0</v>
      </c>
      <c r="AJ26" s="39">
        <f>AH26+AI26</f>
        <v>0</v>
      </c>
      <c r="AK26" s="41" t="str">
        <f>IF(AJ26=AJ27,"gleich",IF(AJ26=AJ25,"gleich",""))</f>
        <v>gleich</v>
      </c>
      <c r="AL26" s="19"/>
      <c r="AM26" s="19"/>
    </row>
    <row r="27" spans="1:39" ht="24" customHeight="1" thickBot="1">
      <c r="A27" s="3"/>
      <c r="B27" s="422" t="s">
        <v>118</v>
      </c>
      <c r="C27" s="229">
        <f>'Spielplan-quer'!W68</f>
      </c>
      <c r="D27" s="217"/>
      <c r="E27" s="217"/>
      <c r="F27" s="218"/>
      <c r="G27" s="43">
        <f>O25</f>
      </c>
      <c r="H27" s="44" t="s">
        <v>4</v>
      </c>
      <c r="I27" s="45">
        <f>M25</f>
      </c>
      <c r="J27" s="60">
        <f>O26</f>
      </c>
      <c r="K27" s="60" t="s">
        <v>4</v>
      </c>
      <c r="L27" s="60">
        <f>M26</f>
      </c>
      <c r="M27" s="205"/>
      <c r="N27" s="206"/>
      <c r="O27" s="219"/>
      <c r="P27" s="428">
        <f>SUM(G27,J27,M27,)-SUM(I27,L27,O27,)</f>
        <v>0</v>
      </c>
      <c r="Q27" s="571">
        <f>SUM(G27,J27,M27)</f>
        <v>0</v>
      </c>
      <c r="R27" s="585">
        <f>SUM('Spielplan-quer'!AC46,'Spielplan-quer'!AE55)</f>
        <v>0</v>
      </c>
      <c r="S27" s="9">
        <f>IF(AJ27=0,"",RANK(AJ27,AJ25:AJ27))</f>
      </c>
      <c r="T27" s="42" t="str">
        <f>AK27</f>
        <v>gleich</v>
      </c>
      <c r="U27" s="2"/>
      <c r="V27" s="27"/>
      <c r="W27" s="3"/>
      <c r="X27" s="3"/>
      <c r="Y27" s="3"/>
      <c r="Z27" s="3"/>
      <c r="AA27" s="3"/>
      <c r="AB27" s="3"/>
      <c r="AC27" s="3"/>
      <c r="AD27" s="3"/>
      <c r="AE27" s="3"/>
      <c r="AF27" s="17"/>
      <c r="AG27" s="17"/>
      <c r="AH27" s="39">
        <f>IF(AI27=AI25,SUM(G27)-SUM(I27),0)+(IF(AI27=AI26,SUM(J27)-SUM(L27),0))</f>
        <v>0</v>
      </c>
      <c r="AI27" s="40">
        <f>SUM(100000*R27,113*P27,9*Q27)+U27/100</f>
        <v>0</v>
      </c>
      <c r="AJ27" s="39">
        <f>AH27+AI27</f>
        <v>0</v>
      </c>
      <c r="AK27" s="41" t="str">
        <f>IF(AJ27=AJ25,"gleich",IF(AJ27=AJ26,"gleich",""))</f>
        <v>gleich</v>
      </c>
      <c r="AL27" s="19"/>
      <c r="AM27" s="19"/>
    </row>
    <row r="28" spans="1:36" ht="12.75" customHeight="1">
      <c r="A28" s="3"/>
      <c r="B28" s="1"/>
      <c r="C28" s="1"/>
      <c r="D28" s="1"/>
      <c r="E28" s="1"/>
      <c r="F28" s="1"/>
      <c r="G28" s="1"/>
      <c r="H28" s="1"/>
      <c r="I28" s="1"/>
      <c r="J28" s="1"/>
      <c r="K28" s="1"/>
      <c r="L28" s="1"/>
      <c r="M28" s="1"/>
      <c r="N28" s="1"/>
      <c r="O28" s="1"/>
      <c r="P28" s="4"/>
      <c r="Q28" s="53"/>
      <c r="R28" s="1"/>
      <c r="S28" s="1"/>
      <c r="T28" s="13"/>
      <c r="U28" s="64"/>
      <c r="V28" s="65"/>
      <c r="W28" s="1"/>
      <c r="X28" s="1"/>
      <c r="Y28" s="1"/>
      <c r="Z28" s="3"/>
      <c r="AA28" s="3"/>
      <c r="AB28" s="3"/>
      <c r="AC28" s="3"/>
      <c r="AD28" s="3"/>
      <c r="AE28" s="3"/>
      <c r="AF28" s="3"/>
      <c r="AG28" s="3"/>
      <c r="AH28" s="47"/>
      <c r="AI28" s="47"/>
      <c r="AJ28" s="47"/>
    </row>
    <row r="29" spans="1:33" ht="12.75">
      <c r="A29" s="3"/>
      <c r="B29" s="1"/>
      <c r="C29" s="1"/>
      <c r="D29" s="1"/>
      <c r="E29" s="1"/>
      <c r="F29" s="1"/>
      <c r="G29" s="1"/>
      <c r="H29" s="1"/>
      <c r="I29" s="1"/>
      <c r="J29" s="1"/>
      <c r="K29" s="1"/>
      <c r="L29" s="1"/>
      <c r="M29" s="1"/>
      <c r="N29" s="1"/>
      <c r="O29" s="1"/>
      <c r="P29" s="13"/>
      <c r="Q29" s="1"/>
      <c r="R29" s="1"/>
      <c r="S29" s="1"/>
      <c r="T29" s="17"/>
      <c r="U29" s="17"/>
      <c r="V29" s="3"/>
      <c r="W29" s="3"/>
      <c r="X29" s="3"/>
      <c r="Y29" s="3"/>
      <c r="Z29" s="3"/>
      <c r="AA29" s="3"/>
      <c r="AB29" s="3"/>
      <c r="AC29" s="3"/>
      <c r="AD29" s="3"/>
      <c r="AE29" s="3"/>
      <c r="AF29" s="3"/>
      <c r="AG29" s="3"/>
    </row>
    <row r="30" spans="1:33" ht="12.75">
      <c r="A30" s="3"/>
      <c r="B30" s="1"/>
      <c r="C30" s="1"/>
      <c r="D30" s="1"/>
      <c r="E30" s="1"/>
      <c r="F30" s="1"/>
      <c r="G30" s="1"/>
      <c r="H30" s="1"/>
      <c r="I30" s="1"/>
      <c r="J30" s="1"/>
      <c r="K30" s="1"/>
      <c r="L30" s="1"/>
      <c r="M30" s="1"/>
      <c r="N30" s="1"/>
      <c r="O30" s="1"/>
      <c r="P30" s="13"/>
      <c r="Q30" s="1"/>
      <c r="R30" s="1"/>
      <c r="S30" s="1"/>
      <c r="T30" s="17"/>
      <c r="U30" s="17"/>
      <c r="V30" s="3"/>
      <c r="W30" s="3"/>
      <c r="X30" s="3"/>
      <c r="Y30" s="3"/>
      <c r="Z30" s="3"/>
      <c r="AA30" s="3"/>
      <c r="AB30" s="3"/>
      <c r="AC30" s="3"/>
      <c r="AD30" s="3"/>
      <c r="AE30" s="3"/>
      <c r="AF30" s="3"/>
      <c r="AG30" s="3"/>
    </row>
    <row r="35" spans="2:33" ht="12.75">
      <c r="B35" s="10"/>
      <c r="C35" s="10"/>
      <c r="D35" s="10"/>
      <c r="E35" s="10"/>
      <c r="F35" s="10"/>
      <c r="G35" s="10"/>
      <c r="H35" s="10"/>
      <c r="I35" s="10"/>
      <c r="J35" s="10"/>
      <c r="K35" s="10"/>
      <c r="L35" s="10"/>
      <c r="M35" s="10"/>
      <c r="N35" s="10"/>
      <c r="O35" s="10"/>
      <c r="P35" s="71"/>
      <c r="Q35" s="10"/>
      <c r="R35" s="10"/>
      <c r="S35" s="10"/>
      <c r="T35" s="20"/>
      <c r="U35" s="20"/>
      <c r="V35" s="21"/>
      <c r="W35" s="21"/>
      <c r="X35" s="21"/>
      <c r="Y35" s="21"/>
      <c r="Z35" s="21"/>
      <c r="AA35" s="21"/>
      <c r="AB35" s="21"/>
      <c r="AC35" s="21"/>
      <c r="AD35" s="21"/>
      <c r="AE35" s="21"/>
      <c r="AF35" s="21"/>
      <c r="AG35" s="21"/>
    </row>
    <row r="40" spans="2:19" ht="12.75">
      <c r="B40" s="19"/>
      <c r="C40" s="19"/>
      <c r="D40" s="19"/>
      <c r="E40" s="19"/>
      <c r="F40" s="19"/>
      <c r="G40" s="19"/>
      <c r="H40" s="19"/>
      <c r="I40" s="19"/>
      <c r="J40" s="19"/>
      <c r="K40" s="19"/>
      <c r="L40" s="19"/>
      <c r="M40" s="19"/>
      <c r="N40" s="19"/>
      <c r="O40" s="19"/>
      <c r="P40" s="258"/>
      <c r="Q40" s="19"/>
      <c r="R40" s="19"/>
      <c r="S40" s="19"/>
    </row>
    <row r="41" spans="2:19" ht="12.75">
      <c r="B41" s="19"/>
      <c r="C41" s="19"/>
      <c r="D41" s="19"/>
      <c r="E41" s="19"/>
      <c r="F41" s="19"/>
      <c r="G41" s="19"/>
      <c r="H41" s="19"/>
      <c r="I41" s="19"/>
      <c r="J41" s="19"/>
      <c r="K41" s="19"/>
      <c r="L41" s="19"/>
      <c r="M41" s="19"/>
      <c r="N41" s="19"/>
      <c r="O41" s="19"/>
      <c r="P41" s="258"/>
      <c r="Q41" s="19"/>
      <c r="R41" s="19"/>
      <c r="S41" s="19"/>
    </row>
    <row r="42" spans="2:33" ht="12.75">
      <c r="B42" s="1"/>
      <c r="C42" s="1"/>
      <c r="D42" s="1"/>
      <c r="E42" s="1"/>
      <c r="F42" s="1"/>
      <c r="G42" s="1"/>
      <c r="H42" s="1"/>
      <c r="I42" s="1"/>
      <c r="J42" s="1"/>
      <c r="K42" s="1"/>
      <c r="L42" s="1"/>
      <c r="M42" s="1"/>
      <c r="N42" s="1"/>
      <c r="O42" s="1"/>
      <c r="P42" s="13"/>
      <c r="Q42" s="1"/>
      <c r="R42" s="1"/>
      <c r="S42" s="1"/>
      <c r="T42" s="17"/>
      <c r="U42" s="17"/>
      <c r="V42" s="3"/>
      <c r="W42" s="3"/>
      <c r="X42" s="3"/>
      <c r="Y42" s="3"/>
      <c r="Z42" s="3"/>
      <c r="AA42" s="3"/>
      <c r="AB42" s="3"/>
      <c r="AC42" s="3"/>
      <c r="AD42" s="3"/>
      <c r="AE42" s="3"/>
      <c r="AF42" s="3"/>
      <c r="AG42" s="3"/>
    </row>
    <row r="43" spans="2:33" ht="12.75">
      <c r="B43" s="3"/>
      <c r="C43" s="3"/>
      <c r="D43" s="3"/>
      <c r="E43" s="3"/>
      <c r="F43" s="3"/>
      <c r="G43" s="3"/>
      <c r="H43" s="3"/>
      <c r="I43" s="3"/>
      <c r="J43" s="3"/>
      <c r="K43" s="3"/>
      <c r="L43" s="3"/>
      <c r="M43" s="3"/>
      <c r="N43" s="3"/>
      <c r="O43" s="3"/>
      <c r="P43" s="17"/>
      <c r="Q43" s="3"/>
      <c r="R43" s="3"/>
      <c r="S43" s="3"/>
      <c r="T43" s="17"/>
      <c r="U43" s="17"/>
      <c r="V43" s="3"/>
      <c r="W43" s="3"/>
      <c r="X43" s="3"/>
      <c r="Y43" s="3"/>
      <c r="Z43" s="3"/>
      <c r="AA43" s="3"/>
      <c r="AB43" s="3"/>
      <c r="AC43" s="3"/>
      <c r="AD43" s="3"/>
      <c r="AE43" s="3"/>
      <c r="AF43" s="3"/>
      <c r="AG43" s="3"/>
    </row>
    <row r="44" spans="2:33" ht="12.75">
      <c r="B44" s="3"/>
      <c r="C44" s="3"/>
      <c r="D44" s="3"/>
      <c r="E44" s="3"/>
      <c r="F44" s="3"/>
      <c r="G44" s="3"/>
      <c r="H44" s="3"/>
      <c r="I44" s="3"/>
      <c r="J44" s="3"/>
      <c r="K44" s="3"/>
      <c r="L44" s="3"/>
      <c r="M44" s="3"/>
      <c r="N44" s="3"/>
      <c r="O44" s="3"/>
      <c r="P44" s="17"/>
      <c r="Q44" s="3"/>
      <c r="R44" s="3"/>
      <c r="S44" s="3"/>
      <c r="T44" s="17"/>
      <c r="U44" s="17"/>
      <c r="V44" s="3"/>
      <c r="W44" s="3"/>
      <c r="X44" s="3"/>
      <c r="Y44" s="3"/>
      <c r="Z44" s="3"/>
      <c r="AA44" s="3"/>
      <c r="AB44" s="3"/>
      <c r="AC44" s="3"/>
      <c r="AD44" s="3"/>
      <c r="AE44" s="3"/>
      <c r="AF44" s="3"/>
      <c r="AG44" s="3"/>
    </row>
    <row r="45" spans="2:33" ht="12.75">
      <c r="B45" s="3"/>
      <c r="C45" s="3"/>
      <c r="D45" s="3"/>
      <c r="E45" s="3"/>
      <c r="F45" s="3"/>
      <c r="G45" s="3"/>
      <c r="H45" s="3"/>
      <c r="I45" s="3"/>
      <c r="J45" s="3"/>
      <c r="K45" s="3"/>
      <c r="L45" s="3"/>
      <c r="M45" s="3"/>
      <c r="N45" s="3"/>
      <c r="O45" s="3"/>
      <c r="P45" s="17"/>
      <c r="Q45" s="3"/>
      <c r="R45" s="3"/>
      <c r="S45" s="3"/>
      <c r="T45" s="17"/>
      <c r="U45" s="17"/>
      <c r="V45" s="3"/>
      <c r="W45" s="3"/>
      <c r="X45" s="3"/>
      <c r="Y45" s="3"/>
      <c r="Z45" s="3"/>
      <c r="AA45" s="3"/>
      <c r="AB45" s="3"/>
      <c r="AC45" s="3"/>
      <c r="AD45" s="3"/>
      <c r="AE45" s="3"/>
      <c r="AF45" s="3"/>
      <c r="AG45" s="3"/>
    </row>
    <row r="46" spans="2:33" ht="12.75">
      <c r="B46" s="3"/>
      <c r="C46" s="3"/>
      <c r="D46" s="3"/>
      <c r="E46" s="3"/>
      <c r="F46" s="3"/>
      <c r="G46" s="3"/>
      <c r="H46" s="3"/>
      <c r="I46" s="3"/>
      <c r="J46" s="3"/>
      <c r="K46" s="3"/>
      <c r="L46" s="3"/>
      <c r="M46" s="3"/>
      <c r="N46" s="3"/>
      <c r="O46" s="3"/>
      <c r="P46" s="17"/>
      <c r="Q46" s="3"/>
      <c r="R46" s="3"/>
      <c r="S46" s="3"/>
      <c r="T46" s="17"/>
      <c r="U46" s="17"/>
      <c r="V46" s="3"/>
      <c r="W46" s="3"/>
      <c r="X46" s="3"/>
      <c r="Y46" s="3"/>
      <c r="Z46" s="3"/>
      <c r="AA46" s="3"/>
      <c r="AB46" s="3"/>
      <c r="AC46" s="3"/>
      <c r="AD46" s="3"/>
      <c r="AE46" s="3"/>
      <c r="AF46" s="3"/>
      <c r="AG46" s="3"/>
    </row>
    <row r="48" spans="22:26" ht="14.25">
      <c r="V48" s="66"/>
      <c r="W48" s="21"/>
      <c r="X48" s="21"/>
      <c r="Y48" s="21"/>
      <c r="Z48" s="21"/>
    </row>
    <row r="49" spans="22:26" ht="14.25">
      <c r="V49" s="66"/>
      <c r="W49" s="21"/>
      <c r="X49" s="21"/>
      <c r="Y49" s="21"/>
      <c r="Z49" s="21"/>
    </row>
    <row r="50" spans="22:26" ht="14.25">
      <c r="V50" s="66"/>
      <c r="W50" s="21"/>
      <c r="X50" s="21"/>
      <c r="Y50" s="21"/>
      <c r="Z50" s="21"/>
    </row>
    <row r="51" spans="22:26" ht="12.75">
      <c r="V51" s="21"/>
      <c r="W51" s="21"/>
      <c r="X51" s="21"/>
      <c r="Y51" s="21"/>
      <c r="Z51" s="21"/>
    </row>
  </sheetData>
  <sheetProtection password="CC30" sheet="1" objects="1" scenarios="1"/>
  <mergeCells count="14">
    <mergeCell ref="D5:F5"/>
    <mergeCell ref="G5:I5"/>
    <mergeCell ref="J5:L5"/>
    <mergeCell ref="M5:O5"/>
    <mergeCell ref="D18:F18"/>
    <mergeCell ref="G18:I18"/>
    <mergeCell ref="J18:L18"/>
    <mergeCell ref="M18:O18"/>
    <mergeCell ref="G24:I24"/>
    <mergeCell ref="J24:L24"/>
    <mergeCell ref="M24:O24"/>
    <mergeCell ref="G11:I11"/>
    <mergeCell ref="J11:L11"/>
    <mergeCell ref="M11:O11"/>
  </mergeCells>
  <conditionalFormatting sqref="T25:T27 T4 T12:T14 T6:T9 T19:T22">
    <cfRule type="cellIs" priority="1" dxfId="1" operator="equal" stopIfTrue="1">
      <formula>"gleich"</formula>
    </cfRule>
  </conditionalFormatting>
  <printOptions gridLines="1"/>
  <pageMargins left="0.5511811023622047" right="0.4330708661417323" top="0.4724409448818898" bottom="0.3937007874015748" header="0.1968503937007874" footer="0.1968503937007874"/>
  <pageSetup fitToHeight="1" fitToWidth="1" horizontalDpi="200" verticalDpi="200" orientation="portrait" paperSize="9" scale="90" r:id="rId2"/>
  <drawing r:id="rId1"/>
</worksheet>
</file>

<file path=xl/worksheets/sheet5.xml><?xml version="1.0" encoding="utf-8"?>
<worksheet xmlns="http://schemas.openxmlformats.org/spreadsheetml/2006/main" xmlns:r="http://schemas.openxmlformats.org/officeDocument/2006/relationships">
  <sheetPr>
    <tabColor indexed="10"/>
  </sheetPr>
  <dimension ref="A1:AQ129"/>
  <sheetViews>
    <sheetView tabSelected="1" zoomScaleSheetLayoutView="75" workbookViewId="0" topLeftCell="A1">
      <selection activeCell="AK22" sqref="AK22"/>
    </sheetView>
  </sheetViews>
  <sheetFormatPr defaultColWidth="11.421875" defaultRowHeight="12.75"/>
  <cols>
    <col min="1" max="1" width="1.421875" style="140" customWidth="1"/>
    <col min="2" max="2" width="6.00390625" style="482" customWidth="1"/>
    <col min="3" max="3" width="4.28125" style="184" customWidth="1"/>
    <col min="4" max="4" width="6.00390625" style="184" customWidth="1"/>
    <col min="5" max="5" width="5.28125" style="184" customWidth="1"/>
    <col min="6" max="6" width="17.00390625" style="185" customWidth="1"/>
    <col min="7" max="7" width="1.8515625" style="184" customWidth="1"/>
    <col min="8" max="8" width="17.00390625" style="186" customWidth="1"/>
    <col min="9" max="9" width="3.00390625" style="187" customWidth="1"/>
    <col min="10" max="10" width="1.421875" style="188" customWidth="1"/>
    <col min="11" max="11" width="3.00390625" style="193" customWidth="1"/>
    <col min="12" max="12" width="2.28125" style="193" customWidth="1"/>
    <col min="13" max="13" width="0.9921875" style="188" customWidth="1"/>
    <col min="14" max="14" width="2.28125" style="193" customWidth="1"/>
    <col min="15" max="15" width="3.00390625" style="366" customWidth="1"/>
    <col min="16" max="16" width="1.28515625" style="193" customWidth="1"/>
    <col min="17" max="17" width="3.00390625" style="193" customWidth="1"/>
    <col min="18" max="18" width="1.1484375" style="140" customWidth="1"/>
    <col min="19" max="19" width="6.00390625" style="184" customWidth="1"/>
    <col min="20" max="20" width="4.28125" style="184" customWidth="1"/>
    <col min="21" max="21" width="6.00390625" style="184" customWidth="1"/>
    <col min="22" max="22" width="5.28125" style="184" customWidth="1"/>
    <col min="23" max="23" width="17.00390625" style="184" customWidth="1"/>
    <col min="24" max="24" width="1.8515625" style="184" customWidth="1"/>
    <col min="25" max="25" width="17.00390625" style="184" customWidth="1"/>
    <col min="26" max="26" width="3.00390625" style="187" customWidth="1"/>
    <col min="27" max="27" width="1.28515625" style="188" customWidth="1"/>
    <col min="28" max="28" width="3.00390625" style="193" customWidth="1"/>
    <col min="29" max="29" width="2.28125" style="193" customWidth="1"/>
    <col min="30" max="30" width="1.28515625" style="188" customWidth="1"/>
    <col min="31" max="31" width="2.28125" style="193" customWidth="1"/>
    <col min="32" max="32" width="3.00390625" style="366" customWidth="1"/>
    <col min="33" max="33" width="1.28515625" style="193" customWidth="1"/>
    <col min="34" max="34" width="3.00390625" style="193" customWidth="1"/>
    <col min="35" max="35" width="1.1484375" style="140" customWidth="1"/>
    <col min="36" max="38" width="11.421875" style="140" customWidth="1"/>
    <col min="39" max="39" width="3.421875" style="140" customWidth="1"/>
    <col min="40" max="40" width="3.28125" style="140" customWidth="1"/>
    <col min="41" max="16384" width="11.421875" style="140" customWidth="1"/>
  </cols>
  <sheetData>
    <row r="1" spans="1:42" ht="10.5" customHeight="1">
      <c r="A1" s="131"/>
      <c r="B1" s="478"/>
      <c r="C1" s="132"/>
      <c r="D1" s="132"/>
      <c r="E1" s="132"/>
      <c r="F1" s="133"/>
      <c r="G1" s="132"/>
      <c r="H1" s="134"/>
      <c r="I1" s="135"/>
      <c r="J1" s="136"/>
      <c r="K1" s="137"/>
      <c r="L1" s="137"/>
      <c r="M1" s="136"/>
      <c r="N1" s="137"/>
      <c r="O1" s="409"/>
      <c r="P1" s="168"/>
      <c r="Q1" s="168"/>
      <c r="R1" s="138"/>
      <c r="S1" s="132"/>
      <c r="T1" s="132"/>
      <c r="U1" s="132"/>
      <c r="V1" s="132"/>
      <c r="W1" s="132"/>
      <c r="X1" s="132"/>
      <c r="Y1" s="132"/>
      <c r="Z1" s="135"/>
      <c r="AA1" s="136"/>
      <c r="AB1" s="137"/>
      <c r="AC1" s="137"/>
      <c r="AD1" s="136"/>
      <c r="AE1" s="137"/>
      <c r="AF1" s="409"/>
      <c r="AG1" s="168"/>
      <c r="AH1" s="168"/>
      <c r="AI1" s="139"/>
      <c r="AO1" s="16"/>
      <c r="AP1" s="16"/>
    </row>
    <row r="2" spans="1:42" ht="16.5" customHeight="1">
      <c r="A2" s="141"/>
      <c r="B2" s="651"/>
      <c r="C2" s="142"/>
      <c r="D2" s="142"/>
      <c r="E2" s="142"/>
      <c r="F2" s="347" t="s">
        <v>48</v>
      </c>
      <c r="G2" s="142"/>
      <c r="H2" s="144"/>
      <c r="I2" s="145"/>
      <c r="J2" s="143"/>
      <c r="K2" s="146"/>
      <c r="L2" s="146"/>
      <c r="M2" s="143"/>
      <c r="N2" s="147"/>
      <c r="O2" s="425"/>
      <c r="P2" s="374"/>
      <c r="Q2" s="348"/>
      <c r="R2" s="141"/>
      <c r="S2" s="667"/>
      <c r="T2" s="142"/>
      <c r="U2" s="142"/>
      <c r="V2" s="142"/>
      <c r="W2" s="304" t="s">
        <v>124</v>
      </c>
      <c r="X2" s="142"/>
      <c r="Y2" s="142"/>
      <c r="Z2" s="145"/>
      <c r="AA2" s="143"/>
      <c r="AB2" s="146"/>
      <c r="AC2" s="146"/>
      <c r="AD2" s="143"/>
      <c r="AE2" s="147"/>
      <c r="AF2" s="426"/>
      <c r="AG2" s="427"/>
      <c r="AH2" s="348"/>
      <c r="AI2" s="141"/>
      <c r="AO2" s="16"/>
      <c r="AP2" s="16"/>
    </row>
    <row r="3" spans="1:35" s="16" customFormat="1" ht="15.75" customHeight="1">
      <c r="A3" s="271"/>
      <c r="B3" s="666"/>
      <c r="C3" s="227" t="s">
        <v>0</v>
      </c>
      <c r="D3" s="18" t="s">
        <v>5</v>
      </c>
      <c r="E3" s="79" t="s">
        <v>1</v>
      </c>
      <c r="F3" s="79"/>
      <c r="G3" s="307" t="s">
        <v>50</v>
      </c>
      <c r="H3" s="227"/>
      <c r="I3" s="310"/>
      <c r="J3" s="307" t="s">
        <v>2</v>
      </c>
      <c r="K3" s="308"/>
      <c r="L3" s="304"/>
      <c r="M3" s="307" t="s">
        <v>35</v>
      </c>
      <c r="N3" s="308"/>
      <c r="O3" s="356"/>
      <c r="P3" s="349"/>
      <c r="Q3" s="351"/>
      <c r="R3" s="279"/>
      <c r="S3" s="668"/>
      <c r="T3" s="227" t="s">
        <v>0</v>
      </c>
      <c r="U3" s="18" t="s">
        <v>5</v>
      </c>
      <c r="V3" s="79" t="s">
        <v>1</v>
      </c>
      <c r="W3" s="79"/>
      <c r="X3" s="307" t="s">
        <v>50</v>
      </c>
      <c r="Y3" s="227"/>
      <c r="Z3" s="310"/>
      <c r="AA3" s="307" t="s">
        <v>2</v>
      </c>
      <c r="AB3" s="308"/>
      <c r="AC3" s="304"/>
      <c r="AD3" s="307" t="s">
        <v>35</v>
      </c>
      <c r="AE3" s="308"/>
      <c r="AF3" s="359"/>
      <c r="AG3" s="349"/>
      <c r="AH3" s="351"/>
      <c r="AI3" s="288"/>
    </row>
    <row r="4" spans="1:35" s="16" customFormat="1" ht="15.75" customHeight="1">
      <c r="A4" s="271"/>
      <c r="B4" s="506">
        <v>0.4583333333333333</v>
      </c>
      <c r="C4" s="586">
        <v>1</v>
      </c>
      <c r="D4" s="587">
        <v>1</v>
      </c>
      <c r="E4" s="272" t="s">
        <v>71</v>
      </c>
      <c r="F4" s="336" t="str">
        <f>Gruppeneinteilung!G16</f>
        <v>Baden-Württemberg</v>
      </c>
      <c r="G4" s="337" t="s">
        <v>3</v>
      </c>
      <c r="H4" s="338" t="str">
        <f>Gruppeneinteilung!G17</f>
        <v>Bayern</v>
      </c>
      <c r="I4" s="273"/>
      <c r="J4" s="274" t="str">
        <f>IF(F4="","",":")</f>
        <v>:</v>
      </c>
      <c r="K4" s="275"/>
      <c r="L4" s="276">
        <f aca="true" t="shared" si="0" ref="L4:L28">IF(I4="","",IF(I4&gt;K4,3,IF(I4&lt;K4,0,1)))</f>
      </c>
      <c r="M4" s="277" t="str">
        <f aca="true" t="shared" si="1" ref="M4:M28">IF(F4="","",":")</f>
        <v>:</v>
      </c>
      <c r="N4" s="278">
        <f aca="true" t="shared" si="2" ref="N4:N28">IF(K4="","",IF(K4&gt;I4,3,IF(K4&lt;I4,0,1)))</f>
      </c>
      <c r="O4" s="357"/>
      <c r="P4" s="350"/>
      <c r="Q4" s="352"/>
      <c r="R4" s="279"/>
      <c r="S4" s="506">
        <v>0.4583333333333333</v>
      </c>
      <c r="T4" s="18">
        <v>1</v>
      </c>
      <c r="U4" s="309">
        <v>2</v>
      </c>
      <c r="V4" s="280" t="s">
        <v>71</v>
      </c>
      <c r="W4" s="342" t="str">
        <f>Gruppeneinteilung!C16</f>
        <v>Berlin</v>
      </c>
      <c r="X4" s="343" t="s">
        <v>3</v>
      </c>
      <c r="Y4" s="344" t="str">
        <f>Gruppeneinteilung!C17</f>
        <v>Baden-Württemberg</v>
      </c>
      <c r="Z4" s="282"/>
      <c r="AA4" s="283" t="str">
        <f aca="true" t="shared" si="3" ref="AA4:AA14">IF(W4="","",":")</f>
        <v>:</v>
      </c>
      <c r="AB4" s="284"/>
      <c r="AC4" s="285">
        <f aca="true" t="shared" si="4" ref="AC4:AC14">IF(Z4="","",IF(Z4&gt;AB4,3,IF(Z4&lt;AB4,0,1)))</f>
      </c>
      <c r="AD4" s="286" t="str">
        <f aca="true" t="shared" si="5" ref="AD4:AD14">IF(W4="","",":")</f>
        <v>:</v>
      </c>
      <c r="AE4" s="287">
        <f aca="true" t="shared" si="6" ref="AE4:AE14">IF(AB4="","",IF(AB4&gt;Z4,3,IF(AB4&lt;Z4,0,1)))</f>
      </c>
      <c r="AF4" s="360"/>
      <c r="AG4" s="350"/>
      <c r="AH4" s="352"/>
      <c r="AI4" s="288"/>
    </row>
    <row r="5" spans="1:35" s="387" customFormat="1" ht="13.5" customHeight="1">
      <c r="A5" s="377"/>
      <c r="B5" s="507"/>
      <c r="C5" s="588"/>
      <c r="D5" s="589"/>
      <c r="E5" s="378"/>
      <c r="F5" s="379" t="s">
        <v>75</v>
      </c>
      <c r="G5" s="380" t="s">
        <v>3</v>
      </c>
      <c r="H5" s="381" t="s">
        <v>76</v>
      </c>
      <c r="I5" s="391"/>
      <c r="J5" s="119"/>
      <c r="K5" s="392"/>
      <c r="L5" s="117"/>
      <c r="M5" s="119"/>
      <c r="N5" s="116"/>
      <c r="O5" s="362"/>
      <c r="P5" s="224"/>
      <c r="Q5" s="353"/>
      <c r="R5" s="382"/>
      <c r="S5" s="507"/>
      <c r="T5" s="590"/>
      <c r="U5" s="591"/>
      <c r="V5" s="199"/>
      <c r="W5" s="383" t="str">
        <f>F5</f>
        <v>1A</v>
      </c>
      <c r="X5" s="384" t="str">
        <f>G5</f>
        <v>-</v>
      </c>
      <c r="Y5" s="385" t="str">
        <f>H5</f>
        <v>2A</v>
      </c>
      <c r="Z5" s="592"/>
      <c r="AA5" s="113"/>
      <c r="AB5" s="120"/>
      <c r="AC5" s="117"/>
      <c r="AD5" s="115"/>
      <c r="AE5" s="118"/>
      <c r="AF5" s="361"/>
      <c r="AG5" s="224"/>
      <c r="AH5" s="353"/>
      <c r="AI5" s="386"/>
    </row>
    <row r="6" spans="1:35" s="16" customFormat="1" ht="15.75" customHeight="1">
      <c r="A6" s="271"/>
      <c r="B6" s="506">
        <v>0.5104166666666666</v>
      </c>
      <c r="C6" s="586">
        <v>2</v>
      </c>
      <c r="D6" s="593">
        <v>1</v>
      </c>
      <c r="E6" s="289" t="s">
        <v>72</v>
      </c>
      <c r="F6" s="339" t="str">
        <f>Gruppeneinteilung!I16</f>
        <v>Hessen</v>
      </c>
      <c r="G6" s="340" t="s">
        <v>3</v>
      </c>
      <c r="H6" s="341" t="str">
        <f>Gruppeneinteilung!I17</f>
        <v>West</v>
      </c>
      <c r="I6" s="643"/>
      <c r="J6" s="274" t="str">
        <f aca="true" t="shared" si="7" ref="J6:J28">IF(F6="","",":")</f>
        <v>:</v>
      </c>
      <c r="K6" s="645"/>
      <c r="L6" s="276">
        <f t="shared" si="0"/>
      </c>
      <c r="M6" s="277" t="str">
        <f t="shared" si="1"/>
        <v>:</v>
      </c>
      <c r="N6" s="278">
        <f t="shared" si="2"/>
      </c>
      <c r="O6" s="357"/>
      <c r="P6" s="350"/>
      <c r="Q6" s="352"/>
      <c r="R6" s="279"/>
      <c r="S6" s="506">
        <v>0.5104166666666666</v>
      </c>
      <c r="T6" s="18">
        <v>2</v>
      </c>
      <c r="U6" s="594">
        <v>2</v>
      </c>
      <c r="V6" s="290" t="s">
        <v>72</v>
      </c>
      <c r="W6" s="342" t="str">
        <f>Gruppeneinteilung!E16</f>
        <v>Hamburg</v>
      </c>
      <c r="X6" s="345" t="s">
        <v>3</v>
      </c>
      <c r="Y6" s="344" t="str">
        <f>Gruppeneinteilung!E17</f>
        <v>Hessen</v>
      </c>
      <c r="Z6" s="282"/>
      <c r="AA6" s="283" t="str">
        <f t="shared" si="3"/>
        <v>:</v>
      </c>
      <c r="AB6" s="291"/>
      <c r="AC6" s="285">
        <f t="shared" si="4"/>
      </c>
      <c r="AD6" s="286" t="str">
        <f t="shared" si="5"/>
        <v>:</v>
      </c>
      <c r="AE6" s="287">
        <f t="shared" si="6"/>
      </c>
      <c r="AF6" s="360"/>
      <c r="AG6" s="350"/>
      <c r="AH6" s="352"/>
      <c r="AI6" s="288"/>
    </row>
    <row r="7" spans="1:35" s="387" customFormat="1" ht="13.5" customHeight="1">
      <c r="A7" s="377"/>
      <c r="B7" s="507"/>
      <c r="C7" s="588"/>
      <c r="D7" s="589"/>
      <c r="E7" s="389"/>
      <c r="F7" s="402" t="s">
        <v>77</v>
      </c>
      <c r="G7" s="402" t="s">
        <v>3</v>
      </c>
      <c r="H7" s="390" t="s">
        <v>78</v>
      </c>
      <c r="I7" s="391"/>
      <c r="J7" s="119"/>
      <c r="K7" s="392"/>
      <c r="L7" s="117"/>
      <c r="M7" s="119"/>
      <c r="N7" s="116"/>
      <c r="O7" s="362"/>
      <c r="P7" s="224"/>
      <c r="Q7" s="353"/>
      <c r="R7" s="382"/>
      <c r="S7" s="507"/>
      <c r="T7" s="590"/>
      <c r="U7" s="591"/>
      <c r="V7" s="199"/>
      <c r="W7" s="385" t="str">
        <f>F7</f>
        <v>1B</v>
      </c>
      <c r="X7" s="385" t="str">
        <f>G7</f>
        <v>-</v>
      </c>
      <c r="Y7" s="501" t="str">
        <f>H7</f>
        <v>2B</v>
      </c>
      <c r="Z7" s="120"/>
      <c r="AA7" s="113"/>
      <c r="AB7" s="119"/>
      <c r="AC7" s="115"/>
      <c r="AD7" s="115"/>
      <c r="AE7" s="118"/>
      <c r="AF7" s="361"/>
      <c r="AG7" s="224"/>
      <c r="AH7" s="353"/>
      <c r="AI7" s="386"/>
    </row>
    <row r="8" spans="1:35" s="16" customFormat="1" ht="15.75" customHeight="1">
      <c r="A8" s="271"/>
      <c r="B8" s="506">
        <v>0.5729166666666666</v>
      </c>
      <c r="C8" s="586">
        <v>3</v>
      </c>
      <c r="D8" s="587">
        <v>1</v>
      </c>
      <c r="E8" s="272" t="s">
        <v>71</v>
      </c>
      <c r="F8" s="336" t="str">
        <f>Gruppeneinteilung!G16</f>
        <v>Baden-Württemberg</v>
      </c>
      <c r="G8" s="337" t="s">
        <v>3</v>
      </c>
      <c r="H8" s="338" t="str">
        <f>Gruppeneinteilung!G18</f>
        <v>Berlin</v>
      </c>
      <c r="I8" s="292"/>
      <c r="J8" s="274" t="str">
        <f t="shared" si="7"/>
        <v>:</v>
      </c>
      <c r="K8" s="284"/>
      <c r="L8" s="276">
        <f t="shared" si="0"/>
      </c>
      <c r="M8" s="277" t="str">
        <f t="shared" si="1"/>
        <v>:</v>
      </c>
      <c r="N8" s="278">
        <f t="shared" si="2"/>
      </c>
      <c r="O8" s="357"/>
      <c r="P8" s="350"/>
      <c r="Q8" s="352"/>
      <c r="R8" s="279"/>
      <c r="S8" s="506">
        <v>0.5729166666666666</v>
      </c>
      <c r="T8" s="18">
        <v>3</v>
      </c>
      <c r="U8" s="309">
        <v>2</v>
      </c>
      <c r="V8" s="280" t="s">
        <v>71</v>
      </c>
      <c r="W8" s="342" t="str">
        <f>Gruppeneinteilung!C16</f>
        <v>Berlin</v>
      </c>
      <c r="X8" s="343" t="s">
        <v>3</v>
      </c>
      <c r="Y8" s="344" t="str">
        <f>Gruppeneinteilung!C18</f>
        <v>Bremen</v>
      </c>
      <c r="Z8" s="292"/>
      <c r="AA8" s="283" t="str">
        <f t="shared" si="3"/>
        <v>:</v>
      </c>
      <c r="AB8" s="284"/>
      <c r="AC8" s="276">
        <f t="shared" si="4"/>
      </c>
      <c r="AD8" s="286" t="str">
        <f t="shared" si="5"/>
        <v>:</v>
      </c>
      <c r="AE8" s="278">
        <f t="shared" si="6"/>
      </c>
      <c r="AF8" s="360"/>
      <c r="AG8" s="350"/>
      <c r="AH8" s="352"/>
      <c r="AI8" s="288"/>
    </row>
    <row r="9" spans="1:35" s="387" customFormat="1" ht="13.5" customHeight="1">
      <c r="A9" s="377"/>
      <c r="B9" s="507"/>
      <c r="C9" s="588"/>
      <c r="D9" s="589"/>
      <c r="E9" s="393"/>
      <c r="F9" s="379" t="s">
        <v>75</v>
      </c>
      <c r="G9" s="380" t="s">
        <v>3</v>
      </c>
      <c r="H9" s="394" t="s">
        <v>82</v>
      </c>
      <c r="I9" s="119"/>
      <c r="J9" s="119"/>
      <c r="K9" s="113"/>
      <c r="L9" s="117"/>
      <c r="M9" s="119"/>
      <c r="N9" s="116"/>
      <c r="O9" s="362"/>
      <c r="P9" s="224"/>
      <c r="Q9" s="353"/>
      <c r="R9" s="382"/>
      <c r="S9" s="507"/>
      <c r="T9" s="590"/>
      <c r="U9" s="591"/>
      <c r="V9" s="199"/>
      <c r="W9" s="395" t="str">
        <f>F9</f>
        <v>1A</v>
      </c>
      <c r="X9" s="395" t="str">
        <f>G9</f>
        <v>-</v>
      </c>
      <c r="Y9" s="502" t="str">
        <f>H9</f>
        <v>3A</v>
      </c>
      <c r="Z9" s="119"/>
      <c r="AA9" s="113"/>
      <c r="AB9" s="119"/>
      <c r="AC9" s="117"/>
      <c r="AD9" s="115"/>
      <c r="AE9" s="116"/>
      <c r="AF9" s="361"/>
      <c r="AG9" s="224"/>
      <c r="AH9" s="353"/>
      <c r="AI9" s="386"/>
    </row>
    <row r="10" spans="1:35" s="16" customFormat="1" ht="15.75" customHeight="1">
      <c r="A10" s="271"/>
      <c r="B10" s="506">
        <v>0.625</v>
      </c>
      <c r="C10" s="586">
        <v>4</v>
      </c>
      <c r="D10" s="595">
        <v>1</v>
      </c>
      <c r="E10" s="293" t="s">
        <v>72</v>
      </c>
      <c r="F10" s="339" t="str">
        <f>Gruppeneinteilung!I16</f>
        <v>Hessen</v>
      </c>
      <c r="G10" s="340" t="s">
        <v>3</v>
      </c>
      <c r="H10" s="341" t="str">
        <f>Gruppeneinteilung!I18</f>
        <v>Niedersachsen</v>
      </c>
      <c r="I10" s="643"/>
      <c r="J10" s="283" t="str">
        <f t="shared" si="7"/>
        <v>:</v>
      </c>
      <c r="K10" s="644"/>
      <c r="L10" s="276">
        <f t="shared" si="0"/>
      </c>
      <c r="M10" s="277" t="str">
        <f t="shared" si="1"/>
        <v>:</v>
      </c>
      <c r="N10" s="278">
        <f t="shared" si="2"/>
      </c>
      <c r="O10" s="357"/>
      <c r="P10" s="350"/>
      <c r="Q10" s="352"/>
      <c r="R10" s="279"/>
      <c r="S10" s="506">
        <v>0.625</v>
      </c>
      <c r="T10" s="18">
        <v>4</v>
      </c>
      <c r="U10" s="594">
        <v>2</v>
      </c>
      <c r="V10" s="290" t="s">
        <v>72</v>
      </c>
      <c r="W10" s="342" t="str">
        <f>Gruppeneinteilung!E16</f>
        <v>Hamburg</v>
      </c>
      <c r="X10" s="343" t="s">
        <v>3</v>
      </c>
      <c r="Y10" s="344" t="str">
        <f>Gruppeneinteilung!E18</f>
        <v>Bayern</v>
      </c>
      <c r="Z10" s="499"/>
      <c r="AA10" s="283" t="str">
        <f t="shared" si="3"/>
        <v>:</v>
      </c>
      <c r="AB10" s="295"/>
      <c r="AC10" s="276">
        <f t="shared" si="4"/>
      </c>
      <c r="AD10" s="286" t="str">
        <f t="shared" si="5"/>
        <v>:</v>
      </c>
      <c r="AE10" s="278">
        <f t="shared" si="6"/>
      </c>
      <c r="AF10" s="360"/>
      <c r="AG10" s="350"/>
      <c r="AH10" s="352"/>
      <c r="AI10" s="288"/>
    </row>
    <row r="11" spans="1:35" s="387" customFormat="1" ht="13.5" customHeight="1">
      <c r="A11" s="377"/>
      <c r="B11" s="507"/>
      <c r="C11" s="588"/>
      <c r="D11" s="596"/>
      <c r="E11" s="396"/>
      <c r="F11" s="402" t="s">
        <v>77</v>
      </c>
      <c r="G11" s="402" t="s">
        <v>3</v>
      </c>
      <c r="H11" s="390" t="s">
        <v>79</v>
      </c>
      <c r="I11" s="391"/>
      <c r="J11" s="119"/>
      <c r="K11" s="397"/>
      <c r="L11" s="117"/>
      <c r="M11" s="119"/>
      <c r="N11" s="116"/>
      <c r="O11" s="362"/>
      <c r="P11" s="224"/>
      <c r="Q11" s="353"/>
      <c r="R11" s="382"/>
      <c r="S11" s="507"/>
      <c r="T11" s="590"/>
      <c r="U11" s="591"/>
      <c r="V11" s="199"/>
      <c r="W11" s="385" t="str">
        <f>F11</f>
        <v>1B</v>
      </c>
      <c r="X11" s="385" t="str">
        <f>G11</f>
        <v>-</v>
      </c>
      <c r="Y11" s="503" t="str">
        <f>H11</f>
        <v>3B</v>
      </c>
      <c r="Z11" s="597"/>
      <c r="AA11" s="113"/>
      <c r="AB11" s="597"/>
      <c r="AC11" s="117"/>
      <c r="AD11" s="115"/>
      <c r="AE11" s="118"/>
      <c r="AF11" s="361"/>
      <c r="AG11" s="224"/>
      <c r="AH11" s="353"/>
      <c r="AI11" s="386"/>
    </row>
    <row r="12" spans="1:41" s="16" customFormat="1" ht="15.75" customHeight="1">
      <c r="A12" s="271"/>
      <c r="B12" s="506">
        <v>0.6875</v>
      </c>
      <c r="C12" s="586">
        <v>5</v>
      </c>
      <c r="D12" s="587">
        <v>1</v>
      </c>
      <c r="E12" s="272" t="s">
        <v>71</v>
      </c>
      <c r="F12" s="336" t="str">
        <f>Gruppeneinteilung!G17</f>
        <v>Bayern</v>
      </c>
      <c r="G12" s="337" t="s">
        <v>3</v>
      </c>
      <c r="H12" s="338" t="str">
        <f>Gruppeneinteilung!G18</f>
        <v>Berlin</v>
      </c>
      <c r="I12" s="292"/>
      <c r="J12" s="274" t="str">
        <f t="shared" si="7"/>
        <v>:</v>
      </c>
      <c r="K12" s="284"/>
      <c r="L12" s="276">
        <f t="shared" si="0"/>
      </c>
      <c r="M12" s="277" t="str">
        <f t="shared" si="1"/>
        <v>:</v>
      </c>
      <c r="N12" s="278">
        <f t="shared" si="2"/>
      </c>
      <c r="O12" s="357"/>
      <c r="P12" s="350"/>
      <c r="Q12" s="352"/>
      <c r="R12" s="279"/>
      <c r="S12" s="506">
        <v>0.6875</v>
      </c>
      <c r="T12" s="18">
        <v>5</v>
      </c>
      <c r="U12" s="309">
        <v>2</v>
      </c>
      <c r="V12" s="280" t="s">
        <v>71</v>
      </c>
      <c r="W12" s="342" t="str">
        <f>Gruppeneinteilung!C17</f>
        <v>Baden-Württemberg</v>
      </c>
      <c r="X12" s="343" t="s">
        <v>3</v>
      </c>
      <c r="Y12" s="344" t="str">
        <f>Gruppeneinteilung!C18</f>
        <v>Bremen</v>
      </c>
      <c r="Z12" s="500"/>
      <c r="AA12" s="274" t="str">
        <f t="shared" si="3"/>
        <v>:</v>
      </c>
      <c r="AB12" s="291"/>
      <c r="AC12" s="285">
        <f t="shared" si="4"/>
      </c>
      <c r="AD12" s="296" t="str">
        <f t="shared" si="5"/>
        <v>:</v>
      </c>
      <c r="AE12" s="287">
        <f t="shared" si="6"/>
      </c>
      <c r="AF12" s="360"/>
      <c r="AG12" s="350"/>
      <c r="AH12" s="352"/>
      <c r="AI12" s="288"/>
      <c r="AK12" s="545" t="s">
        <v>138</v>
      </c>
      <c r="AM12" s="690" t="s">
        <v>19</v>
      </c>
      <c r="AN12" s="691"/>
      <c r="AO12" s="543" t="s">
        <v>18</v>
      </c>
    </row>
    <row r="13" spans="1:41" s="387" customFormat="1" ht="13.5" customHeight="1">
      <c r="A13" s="377"/>
      <c r="B13" s="507"/>
      <c r="C13" s="588"/>
      <c r="D13" s="598"/>
      <c r="E13" s="378"/>
      <c r="F13" s="398" t="s">
        <v>76</v>
      </c>
      <c r="G13" s="398" t="s">
        <v>3</v>
      </c>
      <c r="H13" s="381" t="s">
        <v>82</v>
      </c>
      <c r="I13" s="120"/>
      <c r="J13" s="120"/>
      <c r="K13" s="120"/>
      <c r="L13" s="117"/>
      <c r="M13" s="120"/>
      <c r="N13" s="118"/>
      <c r="O13" s="362"/>
      <c r="P13" s="224"/>
      <c r="Q13" s="353"/>
      <c r="R13" s="382"/>
      <c r="S13" s="507"/>
      <c r="T13" s="590"/>
      <c r="U13" s="591"/>
      <c r="V13" s="200"/>
      <c r="W13" s="399" t="str">
        <f>F13</f>
        <v>2A</v>
      </c>
      <c r="X13" s="385" t="str">
        <f>G13</f>
        <v>-</v>
      </c>
      <c r="Y13" s="400" t="str">
        <f>H13</f>
        <v>3A</v>
      </c>
      <c r="Z13" s="120"/>
      <c r="AA13" s="120"/>
      <c r="AB13" s="120"/>
      <c r="AC13" s="117"/>
      <c r="AD13" s="115"/>
      <c r="AE13" s="118"/>
      <c r="AF13" s="361"/>
      <c r="AG13" s="224"/>
      <c r="AH13" s="353"/>
      <c r="AI13" s="386"/>
      <c r="AK13" s="545" t="s">
        <v>137</v>
      </c>
      <c r="AM13" s="692"/>
      <c r="AN13" s="693"/>
      <c r="AO13" s="544" t="s">
        <v>19</v>
      </c>
    </row>
    <row r="14" spans="1:35" s="16" customFormat="1" ht="15.75" customHeight="1">
      <c r="A14" s="271"/>
      <c r="B14" s="506">
        <v>0.7395833333333334</v>
      </c>
      <c r="C14" s="586">
        <v>6</v>
      </c>
      <c r="D14" s="593">
        <v>1</v>
      </c>
      <c r="E14" s="289" t="s">
        <v>72</v>
      </c>
      <c r="F14" s="339" t="str">
        <f>Gruppeneinteilung!I17</f>
        <v>West</v>
      </c>
      <c r="G14" s="340" t="s">
        <v>3</v>
      </c>
      <c r="H14" s="341" t="str">
        <f>Gruppeneinteilung!I18</f>
        <v>Niedersachsen</v>
      </c>
      <c r="I14" s="282"/>
      <c r="J14" s="297" t="str">
        <f t="shared" si="7"/>
        <v>:</v>
      </c>
      <c r="K14" s="291"/>
      <c r="L14" s="285">
        <f t="shared" si="0"/>
      </c>
      <c r="M14" s="298" t="str">
        <f t="shared" si="1"/>
        <v>:</v>
      </c>
      <c r="N14" s="287">
        <f t="shared" si="2"/>
      </c>
      <c r="O14" s="357"/>
      <c r="P14" s="350"/>
      <c r="Q14" s="352"/>
      <c r="R14" s="279"/>
      <c r="S14" s="506">
        <v>0.7395833333333334</v>
      </c>
      <c r="T14" s="18">
        <v>6</v>
      </c>
      <c r="U14" s="599">
        <v>2</v>
      </c>
      <c r="V14" s="281" t="s">
        <v>72</v>
      </c>
      <c r="W14" s="342" t="str">
        <f>Gruppeneinteilung!E17</f>
        <v>Hessen</v>
      </c>
      <c r="X14" s="343" t="s">
        <v>3</v>
      </c>
      <c r="Y14" s="344" t="str">
        <f>Gruppeneinteilung!E18</f>
        <v>Bayern</v>
      </c>
      <c r="Z14" s="500"/>
      <c r="AA14" s="297" t="str">
        <f t="shared" si="3"/>
        <v>:</v>
      </c>
      <c r="AB14" s="291"/>
      <c r="AC14" s="285">
        <f t="shared" si="4"/>
      </c>
      <c r="AD14" s="286" t="str">
        <f t="shared" si="5"/>
        <v>:</v>
      </c>
      <c r="AE14" s="287">
        <f t="shared" si="6"/>
      </c>
      <c r="AF14" s="360"/>
      <c r="AG14" s="350"/>
      <c r="AH14" s="352"/>
      <c r="AI14" s="288"/>
    </row>
    <row r="15" spans="1:35" s="387" customFormat="1" ht="13.5" customHeight="1">
      <c r="A15" s="377"/>
      <c r="B15" s="661"/>
      <c r="C15" s="605"/>
      <c r="D15" s="662"/>
      <c r="E15" s="201"/>
      <c r="F15" s="401" t="s">
        <v>78</v>
      </c>
      <c r="G15" s="402" t="s">
        <v>3</v>
      </c>
      <c r="H15" s="402" t="s">
        <v>79</v>
      </c>
      <c r="I15" s="592"/>
      <c r="J15" s="120"/>
      <c r="K15" s="120"/>
      <c r="L15" s="115"/>
      <c r="M15" s="120"/>
      <c r="N15" s="118"/>
      <c r="O15" s="362"/>
      <c r="P15" s="224"/>
      <c r="Q15" s="353"/>
      <c r="R15" s="382"/>
      <c r="S15" s="517"/>
      <c r="T15" s="607"/>
      <c r="U15" s="392"/>
      <c r="V15" s="200"/>
      <c r="W15" s="399" t="str">
        <f>F15</f>
        <v>2B</v>
      </c>
      <c r="X15" s="384" t="str">
        <f>G15</f>
        <v>-</v>
      </c>
      <c r="Y15" s="400" t="str">
        <f>H15</f>
        <v>3B</v>
      </c>
      <c r="Z15" s="120"/>
      <c r="AA15" s="120"/>
      <c r="AB15" s="120"/>
      <c r="AC15" s="115"/>
      <c r="AD15" s="115"/>
      <c r="AE15" s="118"/>
      <c r="AF15" s="361"/>
      <c r="AG15" s="224"/>
      <c r="AH15" s="353"/>
      <c r="AI15" s="386"/>
    </row>
    <row r="16" spans="1:35" s="16" customFormat="1" ht="15.75" customHeight="1">
      <c r="A16" s="271"/>
      <c r="B16" s="658"/>
      <c r="C16" s="659"/>
      <c r="D16" s="660"/>
      <c r="E16" s="256"/>
      <c r="F16" s="227"/>
      <c r="G16" s="307" t="s">
        <v>51</v>
      </c>
      <c r="H16" s="227"/>
      <c r="I16" s="315"/>
      <c r="J16" s="663">
        <f t="shared" si="7"/>
      </c>
      <c r="K16" s="315"/>
      <c r="L16" s="357">
        <f t="shared" si="0"/>
      </c>
      <c r="M16" s="663">
        <f t="shared" si="1"/>
      </c>
      <c r="N16" s="352">
        <f t="shared" si="2"/>
      </c>
      <c r="O16" s="357"/>
      <c r="P16" s="350"/>
      <c r="Q16" s="352"/>
      <c r="R16" s="279"/>
      <c r="S16" s="655"/>
      <c r="T16" s="256"/>
      <c r="U16" s="649"/>
      <c r="V16" s="664"/>
      <c r="W16" s="227"/>
      <c r="X16" s="648" t="s">
        <v>51</v>
      </c>
      <c r="Y16" s="227"/>
      <c r="Z16" s="649"/>
      <c r="AA16" s="663">
        <f aca="true" t="shared" si="8" ref="AA16:AA28">IF(W16="","",":")</f>
      </c>
      <c r="AB16" s="649"/>
      <c r="AC16" s="665"/>
      <c r="AD16" s="665"/>
      <c r="AE16" s="488"/>
      <c r="AF16" s="360"/>
      <c r="AG16" s="350"/>
      <c r="AH16" s="352"/>
      <c r="AI16" s="288"/>
    </row>
    <row r="17" spans="1:35" s="16" customFormat="1" ht="15.75" customHeight="1">
      <c r="A17" s="271"/>
      <c r="B17" s="506">
        <v>0.375</v>
      </c>
      <c r="C17" s="586">
        <v>7</v>
      </c>
      <c r="D17" s="587">
        <v>1</v>
      </c>
      <c r="E17" s="299" t="s">
        <v>60</v>
      </c>
      <c r="F17" s="336" t="str">
        <f>IF(AM12="ja",Blitztabellen!C6,"2.HS1-A")</f>
        <v>2.HS1-A</v>
      </c>
      <c r="G17" s="340" t="s">
        <v>3</v>
      </c>
      <c r="H17" s="338" t="str">
        <f>IF(AM12="ja",Blitztabellen!F7,"3.HS1-B")</f>
        <v>3.HS1-B</v>
      </c>
      <c r="I17" s="300"/>
      <c r="J17" s="297" t="str">
        <f t="shared" si="7"/>
        <v>:</v>
      </c>
      <c r="K17" s="301"/>
      <c r="L17" s="276">
        <f t="shared" si="0"/>
      </c>
      <c r="M17" s="277" t="str">
        <f t="shared" si="1"/>
        <v>:</v>
      </c>
      <c r="N17" s="278">
        <f t="shared" si="2"/>
      </c>
      <c r="O17" s="357"/>
      <c r="P17" s="350"/>
      <c r="Q17" s="352"/>
      <c r="R17" s="279"/>
      <c r="S17" s="516">
        <f>B17</f>
        <v>0.375</v>
      </c>
      <c r="T17" s="18">
        <v>7</v>
      </c>
      <c r="U17" s="309">
        <v>2</v>
      </c>
      <c r="V17" s="302" t="s">
        <v>60</v>
      </c>
      <c r="W17" s="342" t="str">
        <f>IF(AM12="ja",Blitztabellen!C18,"2.FS1-A")</f>
        <v>2.FS1-A</v>
      </c>
      <c r="X17" s="346" t="s">
        <v>3</v>
      </c>
      <c r="Y17" s="344" t="str">
        <f>IF(AM12="ja",Blitztabellen!F19,"3.FS1-B")</f>
        <v>3.FS1-B</v>
      </c>
      <c r="Z17" s="300"/>
      <c r="AA17" s="297" t="str">
        <f t="shared" si="8"/>
        <v>:</v>
      </c>
      <c r="AB17" s="301"/>
      <c r="AC17" s="276">
        <f>IF(Z17="","",IF(Z17&gt;AB17,3,IF(Z17&lt;AB17,0,1)))</f>
      </c>
      <c r="AD17" s="277" t="str">
        <f>IF(W17="","",":")</f>
        <v>:</v>
      </c>
      <c r="AE17" s="278">
        <f>IF(AB17="","",IF(AB17&gt;Z17,3,IF(AB17&lt;Z17,0,1)))</f>
      </c>
      <c r="AF17" s="360"/>
      <c r="AG17" s="350"/>
      <c r="AH17" s="352"/>
      <c r="AI17" s="288"/>
    </row>
    <row r="18" spans="1:35" s="387" customFormat="1" ht="13.5" customHeight="1">
      <c r="A18" s="377"/>
      <c r="B18" s="507"/>
      <c r="C18" s="588"/>
      <c r="D18" s="601"/>
      <c r="E18" s="151"/>
      <c r="F18" s="380" t="s">
        <v>89</v>
      </c>
      <c r="G18" s="404" t="s">
        <v>3</v>
      </c>
      <c r="H18" s="394" t="s">
        <v>91</v>
      </c>
      <c r="I18" s="602"/>
      <c r="J18" s="120"/>
      <c r="K18" s="119"/>
      <c r="L18" s="117"/>
      <c r="M18" s="119"/>
      <c r="N18" s="116"/>
      <c r="O18" s="362"/>
      <c r="P18" s="224"/>
      <c r="Q18" s="353"/>
      <c r="R18" s="382"/>
      <c r="S18" s="515"/>
      <c r="T18" s="590"/>
      <c r="U18" s="591"/>
      <c r="V18" s="151"/>
      <c r="W18" s="395" t="str">
        <f>F18</f>
        <v>2.Grp-A</v>
      </c>
      <c r="X18" s="395" t="str">
        <f>G18</f>
        <v>-</v>
      </c>
      <c r="Y18" s="395" t="str">
        <f>H18</f>
        <v>3.Grp-B</v>
      </c>
      <c r="Z18" s="602"/>
      <c r="AA18" s="120"/>
      <c r="AB18" s="113"/>
      <c r="AC18" s="117"/>
      <c r="AD18" s="119"/>
      <c r="AE18" s="116"/>
      <c r="AF18" s="361"/>
      <c r="AG18" s="224"/>
      <c r="AH18" s="353"/>
      <c r="AI18" s="386"/>
    </row>
    <row r="19" spans="1:35" s="16" customFormat="1" ht="15.75" customHeight="1">
      <c r="A19" s="271"/>
      <c r="B19" s="506">
        <v>0.4270833333333333</v>
      </c>
      <c r="C19" s="586">
        <v>8</v>
      </c>
      <c r="D19" s="587">
        <v>1</v>
      </c>
      <c r="E19" s="299" t="s">
        <v>61</v>
      </c>
      <c r="F19" s="336" t="str">
        <f>IF(AM12="ja",Blitztabellen!C7,"3.HS1-A")</f>
        <v>3.HS1-A</v>
      </c>
      <c r="G19" s="340" t="s">
        <v>3</v>
      </c>
      <c r="H19" s="338" t="str">
        <f>IF(AM12="ja",Blitztabellen!F6,"2.HS1-B")</f>
        <v>2.HS1-B</v>
      </c>
      <c r="I19" s="300"/>
      <c r="J19" s="297" t="str">
        <f t="shared" si="7"/>
        <v>:</v>
      </c>
      <c r="K19" s="301"/>
      <c r="L19" s="276">
        <f t="shared" si="0"/>
      </c>
      <c r="M19" s="277" t="str">
        <f t="shared" si="1"/>
        <v>:</v>
      </c>
      <c r="N19" s="278">
        <f t="shared" si="2"/>
      </c>
      <c r="O19" s="357"/>
      <c r="P19" s="350"/>
      <c r="Q19" s="352"/>
      <c r="R19" s="279"/>
      <c r="S19" s="516">
        <f>B19</f>
        <v>0.4270833333333333</v>
      </c>
      <c r="T19" s="18">
        <v>8</v>
      </c>
      <c r="U19" s="309">
        <v>2</v>
      </c>
      <c r="V19" s="302" t="s">
        <v>61</v>
      </c>
      <c r="W19" s="342" t="str">
        <f>IF(AM12="ja",Blitztabellen!C19,"3.FS1-A")</f>
        <v>3.FS1-A</v>
      </c>
      <c r="X19" s="346" t="s">
        <v>3</v>
      </c>
      <c r="Y19" s="344" t="str">
        <f>IF(AM12="ja",Blitztabellen!F18,"2.FS1-B")</f>
        <v>2.FS1-B</v>
      </c>
      <c r="Z19" s="300"/>
      <c r="AA19" s="297" t="str">
        <f t="shared" si="8"/>
        <v>:</v>
      </c>
      <c r="AB19" s="301"/>
      <c r="AC19" s="276">
        <f>IF(Z19="","",IF(Z19&gt;AB19,3,IF(Z19&lt;AB19,0,1)))</f>
      </c>
      <c r="AD19" s="277" t="str">
        <f>IF(W19="","",":")</f>
        <v>:</v>
      </c>
      <c r="AE19" s="278">
        <f>IF(AB19="","",IF(AB19&gt;Z19,3,IF(AB19&lt;Z19,0,1)))</f>
      </c>
      <c r="AF19" s="360"/>
      <c r="AG19" s="350"/>
      <c r="AH19" s="352"/>
      <c r="AI19" s="288"/>
    </row>
    <row r="20" spans="1:35" s="387" customFormat="1" ht="13.5" customHeight="1">
      <c r="A20" s="377"/>
      <c r="B20" s="507"/>
      <c r="C20" s="588"/>
      <c r="D20" s="601"/>
      <c r="E20" s="151"/>
      <c r="F20" s="380" t="s">
        <v>97</v>
      </c>
      <c r="G20" s="404" t="s">
        <v>3</v>
      </c>
      <c r="H20" s="394" t="s">
        <v>90</v>
      </c>
      <c r="I20" s="602"/>
      <c r="J20" s="120"/>
      <c r="K20" s="119"/>
      <c r="L20" s="117"/>
      <c r="M20" s="119"/>
      <c r="N20" s="116"/>
      <c r="O20" s="362"/>
      <c r="P20" s="224"/>
      <c r="Q20" s="353"/>
      <c r="R20" s="382"/>
      <c r="S20" s="515"/>
      <c r="T20" s="590"/>
      <c r="U20" s="591"/>
      <c r="V20" s="151"/>
      <c r="W20" s="395" t="str">
        <f>F20</f>
        <v>3.Grp-A</v>
      </c>
      <c r="X20" s="395" t="str">
        <f>G20</f>
        <v>-</v>
      </c>
      <c r="Y20" s="395" t="str">
        <f>H20</f>
        <v>2.Grp-B</v>
      </c>
      <c r="Z20" s="602"/>
      <c r="AA20" s="120"/>
      <c r="AB20" s="119"/>
      <c r="AC20" s="117"/>
      <c r="AD20" s="119"/>
      <c r="AE20" s="116"/>
      <c r="AF20" s="361"/>
      <c r="AG20" s="224"/>
      <c r="AH20" s="353"/>
      <c r="AI20" s="386"/>
    </row>
    <row r="21" spans="1:35" s="16" customFormat="1" ht="15.75" customHeight="1">
      <c r="A21" s="271"/>
      <c r="B21" s="506">
        <v>0.4791666666666667</v>
      </c>
      <c r="C21" s="603">
        <v>9</v>
      </c>
      <c r="D21" s="587">
        <v>1</v>
      </c>
      <c r="E21" s="299" t="s">
        <v>59</v>
      </c>
      <c r="F21" s="336" t="str">
        <f>IF(AM12="ja",Blitztabellen!C5,"1.HS1-A")</f>
        <v>1.HS1-A</v>
      </c>
      <c r="G21" s="340" t="s">
        <v>3</v>
      </c>
      <c r="H21" s="338" t="str">
        <f>IF(AM12="ja",Blitztabellen!F5,"1.HS1-B")</f>
        <v>1.HS1-B</v>
      </c>
      <c r="I21" s="300"/>
      <c r="J21" s="297" t="str">
        <f t="shared" si="7"/>
        <v>:</v>
      </c>
      <c r="K21" s="301"/>
      <c r="L21" s="276">
        <f t="shared" si="0"/>
      </c>
      <c r="M21" s="277" t="str">
        <f t="shared" si="1"/>
        <v>:</v>
      </c>
      <c r="N21" s="278">
        <f t="shared" si="2"/>
      </c>
      <c r="O21" s="646"/>
      <c r="P21" s="350">
        <f>IF(L21=1,":","")</f>
      </c>
      <c r="Q21" s="647"/>
      <c r="R21" s="279"/>
      <c r="S21" s="516">
        <f>B21</f>
        <v>0.4791666666666667</v>
      </c>
      <c r="T21" s="604">
        <v>9</v>
      </c>
      <c r="U21" s="309">
        <v>2</v>
      </c>
      <c r="V21" s="302" t="s">
        <v>59</v>
      </c>
      <c r="W21" s="342" t="str">
        <f>IF(AM12="ja",Blitztabellen!C17,"1.FS1-A")</f>
        <v>1.FS1-A</v>
      </c>
      <c r="X21" s="346" t="s">
        <v>3</v>
      </c>
      <c r="Y21" s="344" t="str">
        <f>IF(AM12="ja",Blitztabellen!F17,"1.FS1-B")</f>
        <v>1.FS1-B</v>
      </c>
      <c r="Z21" s="300"/>
      <c r="AA21" s="297" t="str">
        <f t="shared" si="8"/>
        <v>:</v>
      </c>
      <c r="AB21" s="301"/>
      <c r="AC21" s="276">
        <f>IF(Z21="","",IF(Z21&gt;AB21,3,IF(Z21&lt;AB21,0,1)))</f>
      </c>
      <c r="AD21" s="277" t="str">
        <f>IF(W21="","",":")</f>
        <v>:</v>
      </c>
      <c r="AE21" s="278">
        <f>IF(AB21="","",IF(AB21&gt;Z21,3,IF(AB21&lt;Z21,0,1)))</f>
      </c>
      <c r="AF21" s="646"/>
      <c r="AG21" s="350">
        <f>IF(AC21=1,":","")</f>
      </c>
      <c r="AH21" s="647"/>
      <c r="AI21" s="288"/>
    </row>
    <row r="22" spans="1:35" s="387" customFormat="1" ht="13.5" customHeight="1">
      <c r="A22" s="497"/>
      <c r="B22" s="508"/>
      <c r="C22" s="605"/>
      <c r="D22" s="605"/>
      <c r="E22" s="201"/>
      <c r="F22" s="493" t="s">
        <v>93</v>
      </c>
      <c r="G22" s="494" t="s">
        <v>3</v>
      </c>
      <c r="H22" s="495" t="s">
        <v>95</v>
      </c>
      <c r="I22" s="606"/>
      <c r="J22" s="120"/>
      <c r="K22" s="490"/>
      <c r="L22" s="115"/>
      <c r="M22" s="120"/>
      <c r="N22" s="492"/>
      <c r="O22" s="362"/>
      <c r="P22" s="224"/>
      <c r="Q22" s="353"/>
      <c r="R22" s="382"/>
      <c r="S22" s="517"/>
      <c r="T22" s="607"/>
      <c r="U22" s="392"/>
      <c r="V22" s="201"/>
      <c r="W22" s="395" t="str">
        <f>F22</f>
        <v>1.Grp-A</v>
      </c>
      <c r="X22" s="395" t="str">
        <f>G22</f>
        <v>-</v>
      </c>
      <c r="Y22" s="395" t="str">
        <f>H22</f>
        <v>1.Grp-B</v>
      </c>
      <c r="Z22" s="592"/>
      <c r="AA22" s="120"/>
      <c r="AB22" s="120"/>
      <c r="AC22" s="115"/>
      <c r="AD22" s="120"/>
      <c r="AE22" s="118"/>
      <c r="AF22" s="361"/>
      <c r="AG22" s="224"/>
      <c r="AH22" s="353"/>
      <c r="AI22" s="386"/>
    </row>
    <row r="23" spans="1:35" s="387" customFormat="1" ht="7.5" customHeight="1">
      <c r="A23" s="497"/>
      <c r="B23" s="509"/>
      <c r="C23" s="608"/>
      <c r="D23" s="608"/>
      <c r="E23" s="489"/>
      <c r="F23" s="491"/>
      <c r="G23" s="489"/>
      <c r="H23" s="491"/>
      <c r="I23" s="490"/>
      <c r="J23" s="490"/>
      <c r="K23" s="490"/>
      <c r="L23" s="362"/>
      <c r="M23" s="490"/>
      <c r="N23" s="224"/>
      <c r="O23" s="362"/>
      <c r="P23" s="224"/>
      <c r="Q23" s="353"/>
      <c r="R23" s="382"/>
      <c r="S23" s="518"/>
      <c r="T23" s="489"/>
      <c r="U23" s="609"/>
      <c r="V23" s="489"/>
      <c r="W23" s="491"/>
      <c r="X23" s="491"/>
      <c r="Y23" s="403"/>
      <c r="Z23" s="490"/>
      <c r="AA23" s="490"/>
      <c r="AB23" s="490"/>
      <c r="AC23" s="362"/>
      <c r="AD23" s="490"/>
      <c r="AE23" s="353"/>
      <c r="AF23" s="361"/>
      <c r="AG23" s="224"/>
      <c r="AH23" s="353"/>
      <c r="AI23" s="386"/>
    </row>
    <row r="24" spans="1:35" s="387" customFormat="1" ht="13.5" customHeight="1">
      <c r="A24" s="497"/>
      <c r="B24" s="546">
        <v>0.53125</v>
      </c>
      <c r="D24" s="608"/>
      <c r="E24" s="610" t="s">
        <v>140</v>
      </c>
      <c r="F24" s="491"/>
      <c r="G24" s="489"/>
      <c r="H24" s="491"/>
      <c r="I24" s="490"/>
      <c r="J24" s="490"/>
      <c r="K24" s="490"/>
      <c r="L24" s="362"/>
      <c r="M24" s="490"/>
      <c r="N24" s="224"/>
      <c r="O24" s="362"/>
      <c r="P24" s="224"/>
      <c r="Q24" s="353"/>
      <c r="R24" s="382"/>
      <c r="S24" s="547">
        <v>0.53125</v>
      </c>
      <c r="U24" s="608"/>
      <c r="V24" s="610" t="s">
        <v>141</v>
      </c>
      <c r="W24" s="491"/>
      <c r="X24" s="491"/>
      <c r="Y24" s="491"/>
      <c r="Z24" s="490"/>
      <c r="AA24" s="490"/>
      <c r="AB24" s="490"/>
      <c r="AC24" s="362"/>
      <c r="AD24" s="490"/>
      <c r="AE24" s="353"/>
      <c r="AF24" s="361"/>
      <c r="AG24" s="224"/>
      <c r="AH24" s="353"/>
      <c r="AI24" s="386"/>
    </row>
    <row r="25" spans="1:35" s="387" customFormat="1" ht="7.5" customHeight="1">
      <c r="A25" s="497"/>
      <c r="B25" s="510"/>
      <c r="C25" s="611"/>
      <c r="D25" s="611"/>
      <c r="E25" s="405"/>
      <c r="F25" s="496"/>
      <c r="G25" s="405"/>
      <c r="H25" s="496"/>
      <c r="I25" s="113"/>
      <c r="J25" s="113"/>
      <c r="K25" s="113"/>
      <c r="L25" s="406"/>
      <c r="M25" s="113"/>
      <c r="N25" s="407"/>
      <c r="O25" s="362"/>
      <c r="P25" s="224"/>
      <c r="Q25" s="353"/>
      <c r="R25" s="382"/>
      <c r="S25" s="519"/>
      <c r="T25" s="405"/>
      <c r="U25" s="397"/>
      <c r="V25" s="405"/>
      <c r="W25" s="491"/>
      <c r="X25" s="491"/>
      <c r="Y25" s="496"/>
      <c r="Z25" s="113"/>
      <c r="AA25" s="490"/>
      <c r="AB25" s="113"/>
      <c r="AC25" s="406"/>
      <c r="AD25" s="113"/>
      <c r="AE25" s="408"/>
      <c r="AF25" s="361"/>
      <c r="AG25" s="224"/>
      <c r="AH25" s="353"/>
      <c r="AI25" s="386"/>
    </row>
    <row r="26" spans="1:35" s="16" customFormat="1" ht="15.75" customHeight="1">
      <c r="A26" s="271"/>
      <c r="B26" s="511">
        <v>0.5833333333333334</v>
      </c>
      <c r="C26" s="612">
        <v>10</v>
      </c>
      <c r="D26" s="595">
        <v>1</v>
      </c>
      <c r="E26" s="293" t="s">
        <v>62</v>
      </c>
      <c r="F26" s="483" t="str">
        <f>IF(AM12="ja",Blitztabellen!C7,"3.HS1-A")</f>
        <v>3.HS1-A</v>
      </c>
      <c r="G26" s="484" t="s">
        <v>3</v>
      </c>
      <c r="H26" s="485" t="str">
        <f>IF(AM12="ja",Blitztabellen!F7,"3.HS1-B")</f>
        <v>3.HS1-B</v>
      </c>
      <c r="I26" s="300"/>
      <c r="J26" s="486" t="str">
        <f t="shared" si="7"/>
        <v>:</v>
      </c>
      <c r="K26" s="301"/>
      <c r="L26" s="487">
        <f t="shared" si="0"/>
      </c>
      <c r="M26" s="315" t="str">
        <f t="shared" si="1"/>
        <v>:</v>
      </c>
      <c r="N26" s="488">
        <f t="shared" si="2"/>
      </c>
      <c r="O26" s="357"/>
      <c r="P26" s="350"/>
      <c r="Q26" s="352"/>
      <c r="R26" s="279"/>
      <c r="S26" s="516">
        <f>B26</f>
        <v>0.5833333333333334</v>
      </c>
      <c r="T26" s="18">
        <v>10</v>
      </c>
      <c r="U26" s="309">
        <v>2</v>
      </c>
      <c r="V26" s="302" t="s">
        <v>62</v>
      </c>
      <c r="W26" s="342" t="str">
        <f>IF(AM12="ja",Blitztabellen!C19,"3.FS1-A")</f>
        <v>3.FS1-A</v>
      </c>
      <c r="X26" s="346" t="s">
        <v>3</v>
      </c>
      <c r="Y26" s="344" t="str">
        <f>IF(AM12="ja",Blitztabellen!F19,"3.FS1-B")</f>
        <v>3.FS1-B</v>
      </c>
      <c r="Z26" s="300"/>
      <c r="AA26" s="297" t="str">
        <f t="shared" si="8"/>
        <v>:</v>
      </c>
      <c r="AB26" s="301"/>
      <c r="AC26" s="276">
        <f>IF(Z26="","",IF(Z26&gt;AB26,3,IF(Z26&lt;AB26,0,1)))</f>
      </c>
      <c r="AD26" s="277" t="str">
        <f>IF(W26="","",":")</f>
        <v>:</v>
      </c>
      <c r="AE26" s="278">
        <f>IF(AB26="","",IF(AB26&gt;Z26,3,IF(AB26&lt;Z26,0,1)))</f>
      </c>
      <c r="AF26" s="360"/>
      <c r="AG26" s="350"/>
      <c r="AH26" s="352"/>
      <c r="AI26" s="288"/>
    </row>
    <row r="27" spans="1:35" s="387" customFormat="1" ht="13.5" customHeight="1">
      <c r="A27" s="377"/>
      <c r="B27" s="507"/>
      <c r="C27" s="588"/>
      <c r="D27" s="589"/>
      <c r="E27" s="388"/>
      <c r="F27" s="380" t="s">
        <v>97</v>
      </c>
      <c r="G27" s="404" t="s">
        <v>3</v>
      </c>
      <c r="H27" s="394" t="s">
        <v>91</v>
      </c>
      <c r="I27" s="602"/>
      <c r="J27" s="120"/>
      <c r="K27" s="113"/>
      <c r="L27" s="117"/>
      <c r="M27" s="119"/>
      <c r="N27" s="116"/>
      <c r="O27" s="362"/>
      <c r="P27" s="224"/>
      <c r="Q27" s="353"/>
      <c r="R27" s="382"/>
      <c r="S27" s="515"/>
      <c r="T27" s="590"/>
      <c r="U27" s="591"/>
      <c r="V27" s="151"/>
      <c r="W27" s="395" t="str">
        <f>F27</f>
        <v>3.Grp-A</v>
      </c>
      <c r="X27" s="395" t="str">
        <f>G27</f>
        <v>-</v>
      </c>
      <c r="Y27" s="395" t="str">
        <f>H27</f>
        <v>3.Grp-B</v>
      </c>
      <c r="Z27" s="602"/>
      <c r="AA27" s="120"/>
      <c r="AB27" s="113"/>
      <c r="AC27" s="117"/>
      <c r="AD27" s="119"/>
      <c r="AE27" s="116"/>
      <c r="AF27" s="361"/>
      <c r="AG27" s="224"/>
      <c r="AH27" s="353"/>
      <c r="AI27" s="386"/>
    </row>
    <row r="28" spans="1:37" s="16" customFormat="1" ht="15.75" customHeight="1">
      <c r="A28" s="271"/>
      <c r="B28" s="506">
        <v>0.6354166666666666</v>
      </c>
      <c r="C28" s="586">
        <v>11</v>
      </c>
      <c r="D28" s="587">
        <v>1</v>
      </c>
      <c r="E28" s="299" t="s">
        <v>63</v>
      </c>
      <c r="F28" s="336" t="str">
        <f>IF(AM12="ja",Blitztabellen!C6,"2.HS1-A")</f>
        <v>2.HS1-A</v>
      </c>
      <c r="G28" s="340" t="s">
        <v>3</v>
      </c>
      <c r="H28" s="338" t="str">
        <f>IF(AM12="ja",Blitztabellen!F6,"2.HS1-B")</f>
        <v>2.HS1-B</v>
      </c>
      <c r="I28" s="300"/>
      <c r="J28" s="297" t="str">
        <f t="shared" si="7"/>
        <v>:</v>
      </c>
      <c r="K28" s="301"/>
      <c r="L28" s="276">
        <f t="shared" si="0"/>
      </c>
      <c r="M28" s="277" t="str">
        <f t="shared" si="1"/>
        <v>:</v>
      </c>
      <c r="N28" s="278">
        <f t="shared" si="2"/>
      </c>
      <c r="O28" s="357"/>
      <c r="P28" s="350"/>
      <c r="Q28" s="352"/>
      <c r="R28" s="279"/>
      <c r="S28" s="516">
        <f>B28</f>
        <v>0.6354166666666666</v>
      </c>
      <c r="T28" s="18">
        <v>11</v>
      </c>
      <c r="U28" s="309">
        <v>2</v>
      </c>
      <c r="V28" s="302" t="s">
        <v>63</v>
      </c>
      <c r="W28" s="342" t="str">
        <f>IF(AM12="ja",Blitztabellen!C18,"2.FS1-A")</f>
        <v>2.FS1-A</v>
      </c>
      <c r="X28" s="346" t="s">
        <v>3</v>
      </c>
      <c r="Y28" s="344" t="str">
        <f>IF(AM12="ja",Blitztabellen!F18,"2.FS1-B")</f>
        <v>2.FS1-B</v>
      </c>
      <c r="Z28" s="300"/>
      <c r="AA28" s="274" t="str">
        <f t="shared" si="8"/>
        <v>:</v>
      </c>
      <c r="AB28" s="301"/>
      <c r="AC28" s="276">
        <f>IF(Z28="","",IF(Z28&gt;AB28,3,IF(Z28&lt;AB28,0,1)))</f>
      </c>
      <c r="AD28" s="277" t="str">
        <f>IF(W28="","",":")</f>
        <v>:</v>
      </c>
      <c r="AE28" s="278">
        <f>IF(AB28="","",IF(AB28&gt;Z28,3,IF(AB28&lt;Z28,0,1)))</f>
      </c>
      <c r="AF28" s="360"/>
      <c r="AG28" s="350"/>
      <c r="AH28" s="352"/>
      <c r="AI28" s="288"/>
      <c r="AK28" s="19"/>
    </row>
    <row r="29" spans="1:35" s="387" customFormat="1" ht="15.75" customHeight="1">
      <c r="A29" s="497"/>
      <c r="B29" s="510"/>
      <c r="C29" s="611"/>
      <c r="D29" s="611"/>
      <c r="E29" s="405"/>
      <c r="F29" s="379" t="s">
        <v>89</v>
      </c>
      <c r="G29" s="404" t="s">
        <v>3</v>
      </c>
      <c r="H29" s="380" t="s">
        <v>90</v>
      </c>
      <c r="I29" s="600"/>
      <c r="J29" s="120"/>
      <c r="K29" s="113"/>
      <c r="L29" s="406"/>
      <c r="M29" s="113"/>
      <c r="N29" s="407"/>
      <c r="O29" s="406"/>
      <c r="P29" s="407"/>
      <c r="Q29" s="408"/>
      <c r="R29" s="497"/>
      <c r="S29" s="520"/>
      <c r="T29" s="405"/>
      <c r="U29" s="397"/>
      <c r="V29" s="405"/>
      <c r="W29" s="399" t="str">
        <f>F29</f>
        <v>2.Grp-A</v>
      </c>
      <c r="X29" s="395" t="str">
        <f>G29</f>
        <v>-</v>
      </c>
      <c r="Y29" s="400" t="str">
        <f>H29</f>
        <v>2.Grp-B</v>
      </c>
      <c r="Z29" s="600"/>
      <c r="AA29" s="113"/>
      <c r="AB29" s="113"/>
      <c r="AC29" s="406"/>
      <c r="AD29" s="113"/>
      <c r="AE29" s="407"/>
      <c r="AF29" s="406"/>
      <c r="AG29" s="407"/>
      <c r="AH29" s="408"/>
      <c r="AI29" s="386"/>
    </row>
    <row r="30" spans="1:42" ht="9.75" customHeight="1">
      <c r="A30" s="156"/>
      <c r="B30" s="479"/>
      <c r="C30" s="94"/>
      <c r="D30" s="94"/>
      <c r="E30" s="95"/>
      <c r="F30" s="95"/>
      <c r="G30" s="95"/>
      <c r="H30" s="95"/>
      <c r="I30" s="96"/>
      <c r="J30" s="244"/>
      <c r="K30" s="97"/>
      <c r="L30" s="97"/>
      <c r="M30" s="94"/>
      <c r="N30" s="97"/>
      <c r="O30" s="358"/>
      <c r="P30" s="97"/>
      <c r="Q30" s="97"/>
      <c r="R30" s="157"/>
      <c r="S30" s="158"/>
      <c r="T30" s="158"/>
      <c r="U30" s="158"/>
      <c r="V30" s="158"/>
      <c r="W30" s="158"/>
      <c r="X30" s="158"/>
      <c r="Y30" s="158"/>
      <c r="Z30" s="159"/>
      <c r="AA30" s="160"/>
      <c r="AB30" s="161"/>
      <c r="AC30" s="161"/>
      <c r="AD30" s="160"/>
      <c r="AE30" s="161"/>
      <c r="AF30" s="367"/>
      <c r="AG30" s="161"/>
      <c r="AH30" s="161"/>
      <c r="AI30" s="162"/>
      <c r="AO30" s="16"/>
      <c r="AP30" s="16"/>
    </row>
    <row r="31" spans="1:42" ht="9.75" customHeight="1">
      <c r="A31" s="131"/>
      <c r="B31" s="480"/>
      <c r="C31" s="163"/>
      <c r="D31" s="163"/>
      <c r="E31" s="163"/>
      <c r="F31" s="164"/>
      <c r="G31" s="163"/>
      <c r="H31" s="165"/>
      <c r="I31" s="166"/>
      <c r="J31" s="167"/>
      <c r="K31" s="168"/>
      <c r="L31" s="137"/>
      <c r="M31" s="136"/>
      <c r="N31" s="137"/>
      <c r="O31" s="409"/>
      <c r="P31" s="168"/>
      <c r="Q31" s="168"/>
      <c r="R31" s="138"/>
      <c r="S31" s="163"/>
      <c r="T31" s="163"/>
      <c r="U31" s="163"/>
      <c r="V31" s="163"/>
      <c r="W31" s="163"/>
      <c r="X31" s="163"/>
      <c r="Y31" s="163"/>
      <c r="Z31" s="166"/>
      <c r="AA31" s="167"/>
      <c r="AB31" s="168"/>
      <c r="AC31" s="137"/>
      <c r="AD31" s="136"/>
      <c r="AE31" s="137"/>
      <c r="AF31" s="409"/>
      <c r="AG31" s="168"/>
      <c r="AH31" s="168"/>
      <c r="AI31" s="139"/>
      <c r="AO31" s="16"/>
      <c r="AP31" s="16"/>
    </row>
    <row r="32" spans="1:35" s="16" customFormat="1" ht="16.5" customHeight="1">
      <c r="A32" s="303"/>
      <c r="B32" s="669"/>
      <c r="C32" s="227"/>
      <c r="D32" s="227"/>
      <c r="E32" s="227"/>
      <c r="F32" s="304" t="s">
        <v>49</v>
      </c>
      <c r="G32" s="227"/>
      <c r="H32" s="305"/>
      <c r="I32" s="306"/>
      <c r="J32" s="307"/>
      <c r="K32" s="304"/>
      <c r="L32" s="304"/>
      <c r="M32" s="307"/>
      <c r="N32" s="308"/>
      <c r="O32" s="356"/>
      <c r="P32" s="349"/>
      <c r="Q32" s="351"/>
      <c r="R32" s="303"/>
      <c r="S32" s="670"/>
      <c r="T32" s="227"/>
      <c r="U32" s="227"/>
      <c r="V32" s="227"/>
      <c r="W32" s="304" t="s">
        <v>139</v>
      </c>
      <c r="X32" s="227"/>
      <c r="Y32" s="227"/>
      <c r="Z32" s="306"/>
      <c r="AA32" s="307"/>
      <c r="AB32" s="304"/>
      <c r="AC32" s="304"/>
      <c r="AD32" s="307"/>
      <c r="AE32" s="308"/>
      <c r="AF32" s="359"/>
      <c r="AG32" s="349"/>
      <c r="AH32" s="351"/>
      <c r="AI32" s="303"/>
    </row>
    <row r="33" spans="1:35" s="16" customFormat="1" ht="14.25" customHeight="1">
      <c r="A33" s="303"/>
      <c r="B33" s="666"/>
      <c r="C33" s="227" t="s">
        <v>0</v>
      </c>
      <c r="D33" s="18" t="s">
        <v>5</v>
      </c>
      <c r="E33" s="79" t="s">
        <v>1</v>
      </c>
      <c r="F33" s="79"/>
      <c r="G33" s="307" t="s">
        <v>50</v>
      </c>
      <c r="H33" s="227"/>
      <c r="I33" s="310"/>
      <c r="J33" s="307" t="s">
        <v>2</v>
      </c>
      <c r="K33" s="308"/>
      <c r="L33" s="304"/>
      <c r="M33" s="307" t="s">
        <v>35</v>
      </c>
      <c r="N33" s="308"/>
      <c r="O33" s="359"/>
      <c r="P33" s="349"/>
      <c r="Q33" s="351"/>
      <c r="R33" s="279"/>
      <c r="S33" s="668"/>
      <c r="T33" s="227" t="s">
        <v>0</v>
      </c>
      <c r="U33" s="18" t="s">
        <v>5</v>
      </c>
      <c r="V33" s="79" t="s">
        <v>1</v>
      </c>
      <c r="W33" s="79"/>
      <c r="X33" s="307" t="s">
        <v>50</v>
      </c>
      <c r="Y33" s="227"/>
      <c r="Z33" s="310"/>
      <c r="AA33" s="307" t="s">
        <v>2</v>
      </c>
      <c r="AB33" s="308"/>
      <c r="AC33" s="304"/>
      <c r="AD33" s="307" t="s">
        <v>35</v>
      </c>
      <c r="AE33" s="308"/>
      <c r="AF33" s="359"/>
      <c r="AG33" s="349"/>
      <c r="AH33" s="351"/>
      <c r="AI33" s="288"/>
    </row>
    <row r="34" spans="1:35" s="16" customFormat="1" ht="15.75" customHeight="1">
      <c r="A34" s="271"/>
      <c r="B34" s="512">
        <v>0.4375</v>
      </c>
      <c r="C34" s="613">
        <v>1</v>
      </c>
      <c r="D34" s="614">
        <v>1</v>
      </c>
      <c r="E34" s="311" t="s">
        <v>71</v>
      </c>
      <c r="F34" s="312" t="str">
        <f>Gruppeneinteilung!G24</f>
        <v>Hamburg</v>
      </c>
      <c r="G34" s="313" t="s">
        <v>3</v>
      </c>
      <c r="H34" s="314" t="str">
        <f>Gruppeneinteilung!G25</f>
        <v>Bremen</v>
      </c>
      <c r="I34" s="282"/>
      <c r="J34" s="283" t="str">
        <f aca="true" t="shared" si="9" ref="J34:J46">IF(F34="","",":")</f>
        <v>:</v>
      </c>
      <c r="K34" s="291"/>
      <c r="L34" s="285">
        <f aca="true" t="shared" si="10" ref="L34:L46">IF(I34="","",IF(I34&gt;K34,3,IF(I34&lt;K34,0,1)))</f>
      </c>
      <c r="M34" s="298" t="str">
        <f aca="true" t="shared" si="11" ref="M34:M46">IF(F34="","",":")</f>
        <v>:</v>
      </c>
      <c r="N34" s="287">
        <f aca="true" t="shared" si="12" ref="N34:N46">IF(K34="","",IF(K34&gt;I34,3,IF(K34&lt;I34,0,1)))</f>
      </c>
      <c r="O34" s="646"/>
      <c r="P34" s="350">
        <f>IF(L34=1,":","")</f>
      </c>
      <c r="Q34" s="647"/>
      <c r="R34" s="271"/>
      <c r="S34" s="516">
        <f>B34</f>
        <v>0.4375</v>
      </c>
      <c r="T34" s="613">
        <v>1</v>
      </c>
      <c r="U34" s="615">
        <v>3</v>
      </c>
      <c r="V34" s="316" t="s">
        <v>71</v>
      </c>
      <c r="W34" s="317" t="str">
        <f>Gruppeneinteilung!C24</f>
        <v>Rheinl./Pf.-S.</v>
      </c>
      <c r="X34" s="318" t="s">
        <v>3</v>
      </c>
      <c r="Y34" s="319" t="str">
        <f>Gruppeneinteilung!C25</f>
        <v>Sachs.-Anhalt</v>
      </c>
      <c r="Z34" s="300"/>
      <c r="AA34" s="283" t="str">
        <f aca="true" t="shared" si="13" ref="AA34:AA46">IF(W34="","",":")</f>
        <v>:</v>
      </c>
      <c r="AB34" s="284"/>
      <c r="AC34" s="276">
        <f aca="true" t="shared" si="14" ref="AC34:AC46">IF(Z34="","",IF(Z34&gt;AB34,3,IF(Z34&lt;AB34,0,1)))</f>
      </c>
      <c r="AD34" s="286" t="str">
        <f aca="true" t="shared" si="15" ref="AD34:AD46">IF(W34="","",":")</f>
        <v>:</v>
      </c>
      <c r="AE34" s="278">
        <f aca="true" t="shared" si="16" ref="AE34:AE46">IF(AB34="","",IF(AB34&gt;Z34,3,IF(AB34&lt;Z34,0,1)))</f>
      </c>
      <c r="AF34" s="646"/>
      <c r="AG34" s="350">
        <f>IF(AC34=1,":","")</f>
      </c>
      <c r="AH34" s="647"/>
      <c r="AI34" s="288"/>
    </row>
    <row r="35" spans="1:42" ht="13.5" customHeight="1">
      <c r="A35" s="148"/>
      <c r="B35" s="505"/>
      <c r="C35" s="616"/>
      <c r="D35" s="617"/>
      <c r="E35" s="199"/>
      <c r="F35" s="260" t="s">
        <v>75</v>
      </c>
      <c r="G35" s="259" t="s">
        <v>3</v>
      </c>
      <c r="H35" s="261" t="s">
        <v>76</v>
      </c>
      <c r="I35" s="592"/>
      <c r="J35" s="113"/>
      <c r="K35" s="119"/>
      <c r="L35" s="115"/>
      <c r="M35" s="120"/>
      <c r="N35" s="118"/>
      <c r="O35" s="361"/>
      <c r="P35" s="350">
        <f aca="true" t="shared" si="17" ref="P35:P56">IF(L35=1,":","")</f>
      </c>
      <c r="Q35" s="353"/>
      <c r="R35" s="148"/>
      <c r="S35" s="521"/>
      <c r="T35" s="616"/>
      <c r="U35" s="617"/>
      <c r="V35" s="199"/>
      <c r="W35" s="269" t="str">
        <f>F35</f>
        <v>1A</v>
      </c>
      <c r="X35" s="269" t="str">
        <f>G35</f>
        <v>-</v>
      </c>
      <c r="Y35" s="269" t="str">
        <f>H35</f>
        <v>2A</v>
      </c>
      <c r="Z35" s="602"/>
      <c r="AA35" s="113"/>
      <c r="AB35" s="618"/>
      <c r="AC35" s="114"/>
      <c r="AD35" s="115"/>
      <c r="AE35" s="116"/>
      <c r="AF35" s="361"/>
      <c r="AG35" s="224"/>
      <c r="AH35" s="353"/>
      <c r="AI35" s="150"/>
      <c r="AO35" s="16"/>
      <c r="AP35" s="16"/>
    </row>
    <row r="36" spans="1:43" s="16" customFormat="1" ht="15.75" customHeight="1">
      <c r="A36" s="271"/>
      <c r="B36" s="512">
        <v>0.4895833333333333</v>
      </c>
      <c r="C36" s="613">
        <v>2</v>
      </c>
      <c r="D36" s="614">
        <v>1</v>
      </c>
      <c r="E36" s="320" t="s">
        <v>72</v>
      </c>
      <c r="F36" s="312" t="str">
        <f>Gruppeneinteilung!I24</f>
        <v>Rheinl./Pf.-S.</v>
      </c>
      <c r="G36" s="313" t="s">
        <v>3</v>
      </c>
      <c r="H36" s="314" t="str">
        <f>Gruppeneinteilung!I25</f>
        <v>Sachsen</v>
      </c>
      <c r="I36" s="282"/>
      <c r="J36" s="283" t="str">
        <f t="shared" si="9"/>
        <v>:</v>
      </c>
      <c r="K36" s="291"/>
      <c r="L36" s="285">
        <f t="shared" si="10"/>
      </c>
      <c r="M36" s="298" t="str">
        <f t="shared" si="11"/>
        <v>:</v>
      </c>
      <c r="N36" s="287">
        <f t="shared" si="12"/>
      </c>
      <c r="O36" s="646"/>
      <c r="P36" s="350">
        <f>IF(L36=1,":","")</f>
      </c>
      <c r="Q36" s="647"/>
      <c r="R36" s="271"/>
      <c r="S36" s="516">
        <f>B36</f>
        <v>0.4895833333333333</v>
      </c>
      <c r="T36" s="613">
        <v>2</v>
      </c>
      <c r="U36" s="615">
        <v>3</v>
      </c>
      <c r="V36" s="321" t="s">
        <v>72</v>
      </c>
      <c r="W36" s="317" t="str">
        <f>Gruppeneinteilung!E24</f>
        <v>West</v>
      </c>
      <c r="X36" s="318" t="s">
        <v>3</v>
      </c>
      <c r="Y36" s="319" t="str">
        <f>Gruppeneinteilung!E25</f>
        <v>Niedersachsen</v>
      </c>
      <c r="Z36" s="322"/>
      <c r="AA36" s="283" t="str">
        <f t="shared" si="13"/>
        <v>:</v>
      </c>
      <c r="AB36" s="284"/>
      <c r="AC36" s="276">
        <f t="shared" si="14"/>
      </c>
      <c r="AD36" s="286" t="str">
        <f t="shared" si="15"/>
        <v>:</v>
      </c>
      <c r="AE36" s="278">
        <f t="shared" si="16"/>
      </c>
      <c r="AF36" s="646"/>
      <c r="AG36" s="350">
        <f>IF(AC36=1,":","")</f>
      </c>
      <c r="AH36" s="647"/>
      <c r="AI36" s="288"/>
      <c r="AQ36" s="19"/>
    </row>
    <row r="37" spans="1:43" ht="13.5" customHeight="1">
      <c r="A37" s="148"/>
      <c r="B37" s="505"/>
      <c r="C37" s="616"/>
      <c r="D37" s="619"/>
      <c r="E37" s="201"/>
      <c r="F37" s="262" t="s">
        <v>77</v>
      </c>
      <c r="G37" s="262" t="s">
        <v>3</v>
      </c>
      <c r="H37" s="263" t="s">
        <v>78</v>
      </c>
      <c r="I37" s="592"/>
      <c r="J37" s="113"/>
      <c r="K37" s="119"/>
      <c r="L37" s="115"/>
      <c r="M37" s="120"/>
      <c r="N37" s="118"/>
      <c r="O37" s="361"/>
      <c r="P37" s="350">
        <f t="shared" si="17"/>
      </c>
      <c r="Q37" s="353"/>
      <c r="R37" s="148"/>
      <c r="S37" s="521"/>
      <c r="T37" s="616"/>
      <c r="U37" s="617"/>
      <c r="V37" s="151"/>
      <c r="W37" s="269" t="str">
        <f>F37</f>
        <v>1B</v>
      </c>
      <c r="X37" s="269" t="str">
        <f>G37</f>
        <v>-</v>
      </c>
      <c r="Y37" s="269" t="str">
        <f>H37</f>
        <v>2B</v>
      </c>
      <c r="Z37" s="600"/>
      <c r="AA37" s="113"/>
      <c r="AB37" s="618"/>
      <c r="AC37" s="114"/>
      <c r="AD37" s="115"/>
      <c r="AE37" s="116"/>
      <c r="AF37" s="361"/>
      <c r="AG37" s="224"/>
      <c r="AH37" s="353"/>
      <c r="AI37" s="150"/>
      <c r="AO37" s="16"/>
      <c r="AP37" s="16"/>
      <c r="AQ37" s="169"/>
    </row>
    <row r="38" spans="1:43" s="16" customFormat="1" ht="15.75" customHeight="1">
      <c r="A38" s="271"/>
      <c r="B38" s="512">
        <v>0.5416666666666666</v>
      </c>
      <c r="C38" s="613">
        <v>3</v>
      </c>
      <c r="D38" s="615">
        <v>1</v>
      </c>
      <c r="E38" s="323" t="s">
        <v>72</v>
      </c>
      <c r="F38" s="312" t="str">
        <f>Gruppeneinteilung!I26</f>
        <v>Schlesw.-Hol.</v>
      </c>
      <c r="G38" s="313" t="s">
        <v>3</v>
      </c>
      <c r="H38" s="314" t="str">
        <f>Gruppeneinteilung!I27</f>
        <v>Brandenburg</v>
      </c>
      <c r="I38" s="322"/>
      <c r="J38" s="274" t="str">
        <f t="shared" si="9"/>
        <v>:</v>
      </c>
      <c r="K38" s="284"/>
      <c r="L38" s="276">
        <f t="shared" si="10"/>
      </c>
      <c r="M38" s="277" t="str">
        <f t="shared" si="11"/>
        <v>:</v>
      </c>
      <c r="N38" s="278">
        <f t="shared" si="12"/>
      </c>
      <c r="O38" s="646"/>
      <c r="P38" s="350">
        <f>IF(L38=1,":","")</f>
      </c>
      <c r="Q38" s="647"/>
      <c r="R38" s="271"/>
      <c r="S38" s="516">
        <f>B38</f>
        <v>0.5416666666666666</v>
      </c>
      <c r="T38" s="613">
        <v>3</v>
      </c>
      <c r="U38" s="615">
        <v>3</v>
      </c>
      <c r="V38" s="321" t="s">
        <v>72</v>
      </c>
      <c r="W38" s="324" t="str">
        <f>Gruppeneinteilung!E26</f>
        <v>Brandenburg</v>
      </c>
      <c r="X38" s="325" t="s">
        <v>3</v>
      </c>
      <c r="Y38" s="326" t="str">
        <f>Gruppeneinteilung!E27</f>
        <v>Schlesw.-Hol.</v>
      </c>
      <c r="Z38" s="294"/>
      <c r="AA38" s="274" t="str">
        <f t="shared" si="13"/>
        <v>:</v>
      </c>
      <c r="AB38" s="295"/>
      <c r="AC38" s="276">
        <f t="shared" si="14"/>
      </c>
      <c r="AD38" s="277" t="str">
        <f t="shared" si="15"/>
        <v>:</v>
      </c>
      <c r="AE38" s="278">
        <f t="shared" si="16"/>
      </c>
      <c r="AF38" s="646"/>
      <c r="AG38" s="350">
        <f>IF(AC38=1,":","")</f>
      </c>
      <c r="AH38" s="647"/>
      <c r="AI38" s="288"/>
      <c r="AQ38" s="19"/>
    </row>
    <row r="39" spans="1:43" ht="13.5" customHeight="1">
      <c r="A39" s="148"/>
      <c r="B39" s="505"/>
      <c r="C39" s="616"/>
      <c r="D39" s="617"/>
      <c r="E39" s="151"/>
      <c r="F39" s="262" t="s">
        <v>79</v>
      </c>
      <c r="G39" s="262" t="s">
        <v>3</v>
      </c>
      <c r="H39" s="262" t="s">
        <v>80</v>
      </c>
      <c r="I39" s="600"/>
      <c r="J39" s="119"/>
      <c r="K39" s="119"/>
      <c r="L39" s="117"/>
      <c r="M39" s="119"/>
      <c r="N39" s="116"/>
      <c r="O39" s="361"/>
      <c r="P39" s="350">
        <f t="shared" si="17"/>
      </c>
      <c r="Q39" s="224"/>
      <c r="R39" s="141"/>
      <c r="S39" s="521"/>
      <c r="T39" s="616"/>
      <c r="U39" s="617"/>
      <c r="V39" s="151"/>
      <c r="W39" s="267" t="str">
        <f>F39</f>
        <v>3B</v>
      </c>
      <c r="X39" s="267" t="str">
        <f>G39</f>
        <v>-</v>
      </c>
      <c r="Y39" s="267" t="str">
        <f>H39</f>
        <v>4B</v>
      </c>
      <c r="Z39" s="620"/>
      <c r="AA39" s="119"/>
      <c r="AB39" s="621"/>
      <c r="AC39" s="114"/>
      <c r="AD39" s="119"/>
      <c r="AE39" s="116"/>
      <c r="AF39" s="361"/>
      <c r="AG39" s="224"/>
      <c r="AH39" s="353"/>
      <c r="AI39" s="150"/>
      <c r="AO39" s="16"/>
      <c r="AP39" s="16"/>
      <c r="AQ39" s="169"/>
    </row>
    <row r="40" spans="1:43" s="16" customFormat="1" ht="15.75" customHeight="1">
      <c r="A40" s="271"/>
      <c r="B40" s="512">
        <v>0.59375</v>
      </c>
      <c r="C40" s="613">
        <v>4</v>
      </c>
      <c r="D40" s="615">
        <v>1</v>
      </c>
      <c r="E40" s="323" t="s">
        <v>71</v>
      </c>
      <c r="F40" s="327">
        <f>IF(I34="","",IF(L34=0,F34,IF(N34=0,H34,IF(O34&gt;Q34,H34,IF(O34&lt;Q34,F34,"Verl.Sp-1")))))</f>
      </c>
      <c r="G40" s="328" t="s">
        <v>3</v>
      </c>
      <c r="H40" s="329" t="str">
        <f>Gruppeneinteilung!G26</f>
        <v>Sachs.-Anhalt</v>
      </c>
      <c r="I40" s="322"/>
      <c r="J40" s="274">
        <f t="shared" si="9"/>
      </c>
      <c r="K40" s="284"/>
      <c r="L40" s="276">
        <f t="shared" si="10"/>
      </c>
      <c r="M40" s="277">
        <f t="shared" si="11"/>
      </c>
      <c r="N40" s="278">
        <f t="shared" si="12"/>
      </c>
      <c r="O40" s="646"/>
      <c r="P40" s="350">
        <f>IF(L40=1,":","")</f>
      </c>
      <c r="Q40" s="647"/>
      <c r="R40" s="279"/>
      <c r="S40" s="516">
        <f>B40</f>
        <v>0.59375</v>
      </c>
      <c r="T40" s="613">
        <v>4</v>
      </c>
      <c r="U40" s="615">
        <v>3</v>
      </c>
      <c r="V40" s="321" t="s">
        <v>71</v>
      </c>
      <c r="W40" s="324">
        <f>IF(Z34="","",IF(AC34=0,W34,IF(AE34=0,Y34,IF(AF34&gt;AH34,Y34,IF(AF34&lt;AH34,W34,"Verl.Sp-1")))))</f>
      </c>
      <c r="X40" s="325" t="s">
        <v>3</v>
      </c>
      <c r="Y40" s="326" t="str">
        <f>Gruppeneinteilung!C26</f>
        <v>Sachsen</v>
      </c>
      <c r="Z40" s="294"/>
      <c r="AA40" s="274">
        <f t="shared" si="13"/>
      </c>
      <c r="AB40" s="295"/>
      <c r="AC40" s="276">
        <f t="shared" si="14"/>
      </c>
      <c r="AD40" s="277">
        <f t="shared" si="15"/>
      </c>
      <c r="AE40" s="278">
        <f t="shared" si="16"/>
      </c>
      <c r="AF40" s="646"/>
      <c r="AG40" s="350">
        <f>IF(AC40=1,":","")</f>
      </c>
      <c r="AH40" s="647"/>
      <c r="AI40" s="288"/>
      <c r="AQ40" s="19"/>
    </row>
    <row r="41" spans="1:43" ht="13.5" customHeight="1">
      <c r="A41" s="148"/>
      <c r="B41" s="505"/>
      <c r="C41" s="616"/>
      <c r="D41" s="617"/>
      <c r="E41" s="151"/>
      <c r="F41" s="264" t="s">
        <v>81</v>
      </c>
      <c r="G41" s="264" t="s">
        <v>3</v>
      </c>
      <c r="H41" s="264" t="s">
        <v>82</v>
      </c>
      <c r="I41" s="600"/>
      <c r="J41" s="119"/>
      <c r="K41" s="119"/>
      <c r="L41" s="117"/>
      <c r="M41" s="119"/>
      <c r="N41" s="116"/>
      <c r="O41" s="361"/>
      <c r="P41" s="350">
        <f t="shared" si="17"/>
      </c>
      <c r="Q41" s="224"/>
      <c r="R41" s="141"/>
      <c r="S41" s="521"/>
      <c r="T41" s="616"/>
      <c r="U41" s="617"/>
      <c r="V41" s="151"/>
      <c r="W41" s="267" t="str">
        <f>F41</f>
        <v>Verl.Sp-1</v>
      </c>
      <c r="X41" s="267" t="str">
        <f>G41</f>
        <v>-</v>
      </c>
      <c r="Y41" s="267" t="str">
        <f>H41</f>
        <v>3A</v>
      </c>
      <c r="Z41" s="620"/>
      <c r="AA41" s="119"/>
      <c r="AB41" s="621"/>
      <c r="AC41" s="114"/>
      <c r="AD41" s="119"/>
      <c r="AE41" s="116"/>
      <c r="AF41" s="361"/>
      <c r="AG41" s="224"/>
      <c r="AH41" s="353"/>
      <c r="AI41" s="150"/>
      <c r="AO41" s="16"/>
      <c r="AP41" s="16"/>
      <c r="AQ41" s="169"/>
    </row>
    <row r="42" spans="1:43" s="16" customFormat="1" ht="15.75" customHeight="1">
      <c r="A42" s="271"/>
      <c r="B42" s="512">
        <v>0.6458333333333334</v>
      </c>
      <c r="C42" s="622">
        <v>5</v>
      </c>
      <c r="D42" s="615">
        <v>1</v>
      </c>
      <c r="E42" s="330" t="s">
        <v>58</v>
      </c>
      <c r="F42" s="327">
        <f>IF(I34="","",IF(L34=3,F34,IF(N34=3,H34,IF(O34&gt;Q34,F13,IF(O34&lt;Q34,H34,"Gew.Sp-1")))))</f>
      </c>
      <c r="G42" s="313" t="s">
        <v>3</v>
      </c>
      <c r="H42" s="329">
        <f>IF(I36="","",IF(L36=3,F36,IF(N36=3,H36,IF(O36&gt;Q36,F36,IF(O36&lt;Q36,H36,"Gew.Sp-2")))))</f>
      </c>
      <c r="I42" s="322"/>
      <c r="J42" s="274">
        <f t="shared" si="9"/>
      </c>
      <c r="K42" s="284"/>
      <c r="L42" s="276">
        <f t="shared" si="10"/>
      </c>
      <c r="M42" s="277">
        <f t="shared" si="11"/>
      </c>
      <c r="N42" s="278">
        <f t="shared" si="12"/>
      </c>
      <c r="O42" s="360"/>
      <c r="P42" s="350"/>
      <c r="Q42" s="352"/>
      <c r="R42" s="279"/>
      <c r="S42" s="516">
        <f>B42</f>
        <v>0.6458333333333334</v>
      </c>
      <c r="T42" s="623">
        <v>5</v>
      </c>
      <c r="U42" s="624">
        <v>3</v>
      </c>
      <c r="V42" s="316" t="s">
        <v>58</v>
      </c>
      <c r="W42" s="324">
        <f>IF(Z34="","",IF(AC34=3,W34,IF(AE34=3,Y34,IF(AF34&gt;AH34,W34,IF(AF34&lt;AH34,Y34,"Gew.Sp-1")))))</f>
      </c>
      <c r="X42" s="318" t="s">
        <v>3</v>
      </c>
      <c r="Y42" s="326">
        <f>IF(Z36="","",IF(AC36=3,W36,IF(AE36=3,Y36,IF(AF36&gt;AH36,W36,IF(AF36&lt;AH36,Y36,"Gew.Sp-2")))))</f>
      </c>
      <c r="Z42" s="294"/>
      <c r="AA42" s="274">
        <f t="shared" si="13"/>
      </c>
      <c r="AB42" s="295"/>
      <c r="AC42" s="276">
        <f t="shared" si="14"/>
      </c>
      <c r="AD42" s="277">
        <f t="shared" si="15"/>
      </c>
      <c r="AE42" s="278">
        <f t="shared" si="16"/>
      </c>
      <c r="AF42" s="360"/>
      <c r="AG42" s="350"/>
      <c r="AH42" s="352"/>
      <c r="AI42" s="288"/>
      <c r="AQ42" s="19"/>
    </row>
    <row r="43" spans="1:43" ht="13.5" customHeight="1">
      <c r="A43" s="148"/>
      <c r="B43" s="505"/>
      <c r="C43" s="616"/>
      <c r="D43" s="619"/>
      <c r="E43" s="200"/>
      <c r="F43" s="264" t="s">
        <v>85</v>
      </c>
      <c r="G43" s="259" t="s">
        <v>3</v>
      </c>
      <c r="H43" s="264" t="s">
        <v>86</v>
      </c>
      <c r="I43" s="600"/>
      <c r="J43" s="119"/>
      <c r="K43" s="119"/>
      <c r="L43" s="117"/>
      <c r="M43" s="119"/>
      <c r="N43" s="116"/>
      <c r="O43" s="361"/>
      <c r="P43" s="350">
        <f t="shared" si="17"/>
      </c>
      <c r="Q43" s="224"/>
      <c r="R43" s="141"/>
      <c r="S43" s="521"/>
      <c r="T43" s="616"/>
      <c r="U43" s="617"/>
      <c r="V43" s="199"/>
      <c r="W43" s="267" t="str">
        <f>F43</f>
        <v>1.Grp.A (Gew.Sp-1)</v>
      </c>
      <c r="X43" s="267" t="str">
        <f>G43</f>
        <v>-</v>
      </c>
      <c r="Y43" s="267" t="str">
        <f>H43</f>
        <v>1.Grp.B (Gew.Sp-2)</v>
      </c>
      <c r="Z43" s="620"/>
      <c r="AA43" s="119"/>
      <c r="AB43" s="621"/>
      <c r="AC43" s="114"/>
      <c r="AD43" s="119"/>
      <c r="AE43" s="116"/>
      <c r="AF43" s="361"/>
      <c r="AG43" s="224"/>
      <c r="AH43" s="353"/>
      <c r="AI43" s="150"/>
      <c r="AO43" s="16"/>
      <c r="AP43" s="16"/>
      <c r="AQ43" s="169"/>
    </row>
    <row r="44" spans="1:43" s="16" customFormat="1" ht="15.75" customHeight="1">
      <c r="A44" s="271"/>
      <c r="B44" s="512">
        <v>0.6979166666666666</v>
      </c>
      <c r="C44" s="613">
        <v>6</v>
      </c>
      <c r="D44" s="614">
        <v>1</v>
      </c>
      <c r="E44" s="320" t="s">
        <v>72</v>
      </c>
      <c r="F44" s="327">
        <f>IF(I36="","",IF(L36=0,F36,IF(N36=0,H36,IF(O36&gt;Q36,H36,IF(O36&lt;Q36,F36,"Verl.Sp-2")))))</f>
      </c>
      <c r="G44" s="328" t="s">
        <v>3</v>
      </c>
      <c r="H44" s="329">
        <f>IF(I38="","",IF(L38=3,F38,IF(N38=3,H38,IF(O38&gt;Q38,F38,IF(O38&lt;Q38,H38,"Gew.Sp-3")))))</f>
      </c>
      <c r="I44" s="322"/>
      <c r="J44" s="274">
        <f t="shared" si="9"/>
      </c>
      <c r="K44" s="284"/>
      <c r="L44" s="276">
        <f t="shared" si="10"/>
      </c>
      <c r="M44" s="277">
        <f t="shared" si="11"/>
      </c>
      <c r="N44" s="278">
        <f t="shared" si="12"/>
      </c>
      <c r="O44" s="646"/>
      <c r="P44" s="350">
        <f>IF(L44=1,":","")</f>
      </c>
      <c r="Q44" s="647"/>
      <c r="R44" s="279"/>
      <c r="S44" s="516">
        <f>B44</f>
        <v>0.6979166666666666</v>
      </c>
      <c r="T44" s="625">
        <v>6</v>
      </c>
      <c r="U44" s="624">
        <v>3</v>
      </c>
      <c r="V44" s="321" t="s">
        <v>72</v>
      </c>
      <c r="W44" s="324">
        <f>IF(Z36="","",IF(AC36=0,W36,IF(AE36=0,Y36,IF(AF36&gt;AH36,Y36,IF(AF36&lt;AH36,W36,"Verl.Sp-2")))))</f>
      </c>
      <c r="X44" s="325" t="s">
        <v>3</v>
      </c>
      <c r="Y44" s="326">
        <f>IF(Z38="","",IF(AC38=3,W38,IF(AE38=3,Y38,IF(AF38&gt;AH38,W38,IF(AF38&lt;AH38,Y38,"Gew.Sp-3")))))</f>
      </c>
      <c r="Z44" s="294"/>
      <c r="AA44" s="274">
        <f t="shared" si="13"/>
      </c>
      <c r="AB44" s="295"/>
      <c r="AC44" s="276">
        <f t="shared" si="14"/>
      </c>
      <c r="AD44" s="277">
        <f t="shared" si="15"/>
      </c>
      <c r="AE44" s="278">
        <f t="shared" si="16"/>
      </c>
      <c r="AF44" s="646"/>
      <c r="AG44" s="350">
        <f>IF(AC44=1,":","")</f>
      </c>
      <c r="AH44" s="647"/>
      <c r="AI44" s="288"/>
      <c r="AQ44" s="19"/>
    </row>
    <row r="45" spans="1:43" ht="13.5" customHeight="1">
      <c r="A45" s="148"/>
      <c r="B45" s="505"/>
      <c r="C45" s="626"/>
      <c r="D45" s="619"/>
      <c r="E45" s="151"/>
      <c r="F45" s="264" t="s">
        <v>83</v>
      </c>
      <c r="G45" s="253" t="s">
        <v>3</v>
      </c>
      <c r="H45" s="264" t="s">
        <v>84</v>
      </c>
      <c r="I45" s="600"/>
      <c r="J45" s="119"/>
      <c r="K45" s="119"/>
      <c r="L45" s="117"/>
      <c r="M45" s="119"/>
      <c r="N45" s="116"/>
      <c r="O45" s="361"/>
      <c r="P45" s="350">
        <f t="shared" si="17"/>
      </c>
      <c r="Q45" s="224"/>
      <c r="R45" s="141"/>
      <c r="S45" s="521"/>
      <c r="T45" s="616"/>
      <c r="U45" s="617"/>
      <c r="V45" s="151"/>
      <c r="W45" s="270" t="str">
        <f>F45</f>
        <v>Verl.Sp-2</v>
      </c>
      <c r="X45" s="267" t="str">
        <f>G45</f>
        <v>-</v>
      </c>
      <c r="Y45" s="267" t="str">
        <f>H45</f>
        <v>Gew.Sp-3</v>
      </c>
      <c r="Z45" s="620"/>
      <c r="AA45" s="119"/>
      <c r="AB45" s="621"/>
      <c r="AC45" s="114"/>
      <c r="AD45" s="119"/>
      <c r="AE45" s="116"/>
      <c r="AF45" s="361"/>
      <c r="AG45" s="224"/>
      <c r="AH45" s="353"/>
      <c r="AI45" s="150"/>
      <c r="AO45" s="16"/>
      <c r="AP45" s="16"/>
      <c r="AQ45" s="169"/>
    </row>
    <row r="46" spans="1:43" s="16" customFormat="1" ht="15.75" customHeight="1">
      <c r="A46" s="271"/>
      <c r="B46" s="512">
        <v>0.75</v>
      </c>
      <c r="C46" s="627">
        <v>7</v>
      </c>
      <c r="D46" s="628">
        <v>1</v>
      </c>
      <c r="E46" s="331" t="s">
        <v>74</v>
      </c>
      <c r="F46" s="327">
        <f>IF(I38="","",IF(L38=0,F38,IF(N38=0,H38,IF(O38&gt;Q38,H38,IF(O38&lt;Q38,F38,"4.Grp-B")))))</f>
      </c>
      <c r="G46" s="328" t="s">
        <v>3</v>
      </c>
      <c r="H46" s="329">
        <f>IF(I40="","",IF(L40=0,F40,IF(N40=0,H40,IF(O40&gt;Q40,H40,IF(O40&lt;Q40,F40,"3.Grp-A")))))</f>
      </c>
      <c r="I46" s="322"/>
      <c r="J46" s="274">
        <f t="shared" si="9"/>
      </c>
      <c r="K46" s="284"/>
      <c r="L46" s="276">
        <f t="shared" si="10"/>
      </c>
      <c r="M46" s="277">
        <f t="shared" si="11"/>
      </c>
      <c r="N46" s="278">
        <f t="shared" si="12"/>
      </c>
      <c r="O46" s="646"/>
      <c r="P46" s="350">
        <f>IF(L46=1,":","")</f>
      </c>
      <c r="Q46" s="647"/>
      <c r="R46" s="279"/>
      <c r="S46" s="516">
        <f>B46</f>
        <v>0.75</v>
      </c>
      <c r="T46" s="625">
        <v>7</v>
      </c>
      <c r="U46" s="624">
        <v>3</v>
      </c>
      <c r="V46" s="332" t="s">
        <v>74</v>
      </c>
      <c r="W46" s="324">
        <f>IF(Z38="","",IF(AC38=0,W38,IF(AE38=0,Y38,IF(AF38&gt;AH38,Y38,IF(AF38&lt;AH38,W38,"Verl.Sp-3")))))</f>
      </c>
      <c r="X46" s="325" t="s">
        <v>3</v>
      </c>
      <c r="Y46" s="326">
        <f>IF(Z40="","",IF(AC40=0,W40,IF(AE40=0,Y40,IF(AF40&gt;AH40,Y40,IF(AF40&lt;AH40,W40,"Verl.Sp-4")))))</f>
      </c>
      <c r="Z46" s="294"/>
      <c r="AA46" s="274">
        <f t="shared" si="13"/>
      </c>
      <c r="AB46" s="295"/>
      <c r="AC46" s="276">
        <f t="shared" si="14"/>
      </c>
      <c r="AD46" s="277">
        <f t="shared" si="15"/>
      </c>
      <c r="AE46" s="278">
        <f t="shared" si="16"/>
      </c>
      <c r="AF46" s="646"/>
      <c r="AG46" s="350">
        <f>IF(AC46=1,":","")</f>
      </c>
      <c r="AH46" s="647"/>
      <c r="AI46" s="288"/>
      <c r="AQ46" s="19"/>
    </row>
    <row r="47" spans="1:43" ht="13.5" customHeight="1">
      <c r="A47" s="148"/>
      <c r="B47" s="651"/>
      <c r="C47" s="626"/>
      <c r="D47" s="626"/>
      <c r="E47" s="200"/>
      <c r="F47" s="264" t="s">
        <v>87</v>
      </c>
      <c r="G47" s="264" t="s">
        <v>3</v>
      </c>
      <c r="H47" s="265" t="s">
        <v>88</v>
      </c>
      <c r="I47" s="592"/>
      <c r="J47" s="120"/>
      <c r="K47" s="120"/>
      <c r="L47" s="115"/>
      <c r="M47" s="120"/>
      <c r="N47" s="118"/>
      <c r="O47" s="362"/>
      <c r="P47" s="350">
        <f t="shared" si="17"/>
      </c>
      <c r="Q47" s="353"/>
      <c r="R47" s="149"/>
      <c r="S47" s="656"/>
      <c r="T47" s="626"/>
      <c r="U47" s="619"/>
      <c r="V47" s="200"/>
      <c r="W47" s="267" t="str">
        <f>F47</f>
        <v>4.Grp-B (Verl.Sp-3)</v>
      </c>
      <c r="X47" s="267" t="str">
        <f>G47</f>
        <v>-</v>
      </c>
      <c r="Y47" s="267" t="str">
        <f>H47</f>
        <v>3.Grp-A(Verl.Sp-4)</v>
      </c>
      <c r="Z47" s="657"/>
      <c r="AA47" s="120"/>
      <c r="AB47" s="597"/>
      <c r="AC47" s="115"/>
      <c r="AD47" s="120"/>
      <c r="AE47" s="118"/>
      <c r="AF47" s="362"/>
      <c r="AG47" s="224"/>
      <c r="AH47" s="353"/>
      <c r="AI47" s="150"/>
      <c r="AO47" s="16"/>
      <c r="AP47" s="16"/>
      <c r="AQ47" s="169"/>
    </row>
    <row r="48" spans="1:43" s="16" customFormat="1" ht="14.25" customHeight="1">
      <c r="A48" s="271"/>
      <c r="B48" s="650"/>
      <c r="C48" s="629"/>
      <c r="D48" s="629"/>
      <c r="E48" s="256"/>
      <c r="F48" s="333"/>
      <c r="G48" s="307" t="s">
        <v>51</v>
      </c>
      <c r="H48" s="305"/>
      <c r="I48" s="652"/>
      <c r="J48" s="649"/>
      <c r="K48" s="653"/>
      <c r="L48" s="653"/>
      <c r="M48" s="649"/>
      <c r="N48" s="654"/>
      <c r="O48" s="356"/>
      <c r="P48" s="350">
        <f t="shared" si="17"/>
      </c>
      <c r="Q48" s="351"/>
      <c r="R48" s="279"/>
      <c r="S48" s="655"/>
      <c r="T48" s="629"/>
      <c r="U48" s="630"/>
      <c r="V48" s="258"/>
      <c r="W48" s="258"/>
      <c r="X48" s="649" t="s">
        <v>51</v>
      </c>
      <c r="Y48" s="13"/>
      <c r="Z48" s="355"/>
      <c r="AA48" s="12"/>
      <c r="AB48" s="349"/>
      <c r="AC48" s="349"/>
      <c r="AD48" s="12"/>
      <c r="AE48" s="654"/>
      <c r="AF48" s="356"/>
      <c r="AG48" s="349"/>
      <c r="AH48" s="351"/>
      <c r="AI48" s="288"/>
      <c r="AQ48" s="19"/>
    </row>
    <row r="49" spans="1:43" s="16" customFormat="1" ht="15.75" customHeight="1">
      <c r="A49" s="271"/>
      <c r="B49" s="512">
        <v>0.375</v>
      </c>
      <c r="C49" s="631">
        <v>8</v>
      </c>
      <c r="D49" s="632">
        <v>1</v>
      </c>
      <c r="E49" s="323" t="s">
        <v>58</v>
      </c>
      <c r="F49" s="334">
        <f>IF(I40="","",IF(L40=3,F40,IF(N40=3,H40,IF(O40&gt;Q40,F40,IF(O40&lt;Q40,H40,"2.Grp-A")))))</f>
      </c>
      <c r="G49" s="334" t="s">
        <v>3</v>
      </c>
      <c r="H49" s="335">
        <f>IF(I44="","",IF(L44=3,F44,IF(N44=3,H44,IF(O44&gt;Q44,F44,IF(O44&lt;Q44,H44,"2.Grp-B")))))</f>
      </c>
      <c r="I49" s="322"/>
      <c r="J49" s="274">
        <f aca="true" t="shared" si="18" ref="J49:J57">IF(F49="","",":")</f>
      </c>
      <c r="K49" s="284"/>
      <c r="L49" s="276">
        <f aca="true" t="shared" si="19" ref="L49:L57">IF(I49="","",IF(I49&gt;K49,3,IF(I49&lt;K49,0,1)))</f>
      </c>
      <c r="M49" s="277">
        <f aca="true" t="shared" si="20" ref="M49:M57">IF(F49="","",":")</f>
      </c>
      <c r="N49" s="278">
        <f aca="true" t="shared" si="21" ref="N49:N57">IF(K49="","",IF(K49&gt;I49,3,IF(K49&lt;I49,0,1)))</f>
      </c>
      <c r="O49" s="360"/>
      <c r="P49" s="350"/>
      <c r="Q49" s="352"/>
      <c r="R49" s="279"/>
      <c r="S49" s="516">
        <f>B49</f>
        <v>0.375</v>
      </c>
      <c r="T49" s="623">
        <v>8</v>
      </c>
      <c r="U49" s="624">
        <v>3</v>
      </c>
      <c r="V49" s="321" t="s">
        <v>58</v>
      </c>
      <c r="W49" s="324">
        <f>IF(Z40="","",IF(AC40=3,W40,IF(AE40=3,Y40,IF(AF40&gt;AH40,W40,IF(AF40&lt;AH40,Y40,"2.Grp-A")))))</f>
      </c>
      <c r="X49" s="325" t="s">
        <v>3</v>
      </c>
      <c r="Y49" s="326">
        <f>IF(Z44="","",IF(AC44=3,W44,IF(AE44=3,Y44,IF(AF44&gt;AH44,W44,IF(AF44&lt;AH44,Y44,"2.Grp-B")))))</f>
      </c>
      <c r="Z49" s="294"/>
      <c r="AA49" s="274">
        <f>IF(W49="","",":")</f>
      </c>
      <c r="AB49" s="295"/>
      <c r="AC49" s="276">
        <f>IF(Z49="","",IF(Z49&gt;AB49,3,IF(Z49&lt;AB49,0,1)))</f>
      </c>
      <c r="AD49" s="277">
        <f>IF(W49="","",":")</f>
      </c>
      <c r="AE49" s="278">
        <f>IF(AB49="","",IF(AB49&gt;Z49,3,IF(AB49&lt;Z49,0,1)))</f>
      </c>
      <c r="AF49" s="360"/>
      <c r="AG49" s="350"/>
      <c r="AH49" s="352"/>
      <c r="AI49" s="288"/>
      <c r="AQ49" s="19"/>
    </row>
    <row r="50" spans="1:43" ht="13.5" customHeight="1">
      <c r="A50" s="148"/>
      <c r="B50" s="505"/>
      <c r="C50" s="616"/>
      <c r="D50" s="633"/>
      <c r="E50" s="151"/>
      <c r="F50" s="127" t="s">
        <v>100</v>
      </c>
      <c r="G50" s="253" t="s">
        <v>3</v>
      </c>
      <c r="H50" s="264" t="s">
        <v>101</v>
      </c>
      <c r="I50" s="600"/>
      <c r="J50" s="119"/>
      <c r="K50" s="119"/>
      <c r="L50" s="117"/>
      <c r="M50" s="119"/>
      <c r="N50" s="116"/>
      <c r="O50" s="362"/>
      <c r="P50" s="350">
        <f t="shared" si="17"/>
      </c>
      <c r="Q50" s="224"/>
      <c r="R50" s="141"/>
      <c r="S50" s="521"/>
      <c r="T50" s="616"/>
      <c r="U50" s="617"/>
      <c r="V50" s="151"/>
      <c r="W50" s="267" t="str">
        <f>F50</f>
        <v>2.Grp-A (Gew.Sp-4)</v>
      </c>
      <c r="X50" s="267" t="str">
        <f>G50</f>
        <v>-</v>
      </c>
      <c r="Y50" s="267" t="str">
        <f>H50</f>
        <v>2.Grp-B (Gew.Sp-6)</v>
      </c>
      <c r="Z50" s="620"/>
      <c r="AA50" s="119"/>
      <c r="AB50" s="621"/>
      <c r="AC50" s="114"/>
      <c r="AD50" s="119"/>
      <c r="AE50" s="116"/>
      <c r="AF50" s="361"/>
      <c r="AG50" s="224"/>
      <c r="AH50" s="353"/>
      <c r="AI50" s="150"/>
      <c r="AO50" s="16"/>
      <c r="AP50" s="16"/>
      <c r="AQ50" s="169"/>
    </row>
    <row r="51" spans="1:43" s="16" customFormat="1" ht="15.75" customHeight="1">
      <c r="A51" s="271"/>
      <c r="B51" s="512">
        <v>0.4270833333333333</v>
      </c>
      <c r="C51" s="622">
        <v>9</v>
      </c>
      <c r="D51" s="615">
        <v>1</v>
      </c>
      <c r="E51" s="330" t="s">
        <v>74</v>
      </c>
      <c r="F51" s="327">
        <f>IF(I44="","",IF(L44=0,F44,IF(N44=0,H44,IF(O44&gt;Q44,H44,IF(O44&lt;Q44,F44,"3.Grp.B")))))</f>
      </c>
      <c r="G51" s="328" t="s">
        <v>3</v>
      </c>
      <c r="H51" s="329">
        <f>IF(I46="","",IF(L46=3,F46,IF(N46=3,H46,IF(O46&gt;Q46,F46,IF(O46&lt;Q46,H46,"Gew.Sp-7")))))</f>
      </c>
      <c r="I51" s="322"/>
      <c r="J51" s="274">
        <f t="shared" si="18"/>
      </c>
      <c r="K51" s="284"/>
      <c r="L51" s="276">
        <f t="shared" si="19"/>
      </c>
      <c r="M51" s="277">
        <f t="shared" si="20"/>
      </c>
      <c r="N51" s="278">
        <f t="shared" si="21"/>
      </c>
      <c r="O51" s="360"/>
      <c r="P51" s="350"/>
      <c r="Q51" s="352"/>
      <c r="R51" s="279"/>
      <c r="S51" s="516">
        <f>B51</f>
        <v>0.4270833333333333</v>
      </c>
      <c r="T51" s="623">
        <v>9</v>
      </c>
      <c r="U51" s="624">
        <v>3</v>
      </c>
      <c r="V51" s="316" t="s">
        <v>74</v>
      </c>
      <c r="W51" s="324">
        <f>IF(Z44="","",IF(AC44=0,W44,IF(AE44=0,Y44,IF(AF44&gt;AH44,Y44,IF(AF44&lt;AH44,W44,"3.Grp-B")))))</f>
      </c>
      <c r="X51" s="325" t="s">
        <v>3</v>
      </c>
      <c r="Y51" s="326">
        <f>IF(Z46="","",IF(AC46=3,W46,IF(AE46=3,Y46,IF(AF46&gt;AH46,W46,IF(AF46&lt;AH46,Y46,"Gew.Sp-7")))))</f>
      </c>
      <c r="Z51" s="294"/>
      <c r="AA51" s="274">
        <f>IF(W51="","",":")</f>
      </c>
      <c r="AB51" s="295"/>
      <c r="AC51" s="276">
        <f>IF(Z51="","",IF(Z51&gt;AB51,3,IF(Z51&lt;AB51,0,1)))</f>
      </c>
      <c r="AD51" s="277">
        <f>IF(W51="","",":")</f>
      </c>
      <c r="AE51" s="278">
        <f>IF(AB51="","",IF(AB51&gt;Z51,3,IF(AB51&lt;Z51,0,1)))</f>
      </c>
      <c r="AF51" s="360"/>
      <c r="AG51" s="350"/>
      <c r="AH51" s="352"/>
      <c r="AI51" s="288"/>
      <c r="AQ51" s="19"/>
    </row>
    <row r="52" spans="1:43" ht="13.5" customHeight="1">
      <c r="A52" s="148"/>
      <c r="B52" s="505"/>
      <c r="C52" s="616"/>
      <c r="D52" s="617"/>
      <c r="E52" s="199"/>
      <c r="F52" s="264" t="s">
        <v>102</v>
      </c>
      <c r="G52" s="264" t="s">
        <v>3</v>
      </c>
      <c r="H52" s="264" t="s">
        <v>92</v>
      </c>
      <c r="I52" s="600"/>
      <c r="J52" s="119"/>
      <c r="K52" s="119"/>
      <c r="L52" s="117"/>
      <c r="M52" s="119"/>
      <c r="N52" s="116"/>
      <c r="O52" s="362"/>
      <c r="P52" s="350">
        <f t="shared" si="17"/>
      </c>
      <c r="Q52" s="353"/>
      <c r="R52" s="149"/>
      <c r="S52" s="521"/>
      <c r="T52" s="616"/>
      <c r="U52" s="617"/>
      <c r="V52" s="199"/>
      <c r="W52" s="267" t="str">
        <f>F52</f>
        <v>3.Grp-B (Verl.Sp-6)</v>
      </c>
      <c r="X52" s="267" t="str">
        <f>G52</f>
        <v>-</v>
      </c>
      <c r="Y52" s="267" t="str">
        <f>H52</f>
        <v>Gew.Sp-7</v>
      </c>
      <c r="Z52" s="620"/>
      <c r="AA52" s="119"/>
      <c r="AB52" s="621"/>
      <c r="AC52" s="114"/>
      <c r="AD52" s="119"/>
      <c r="AE52" s="116"/>
      <c r="AF52" s="361"/>
      <c r="AG52" s="224"/>
      <c r="AH52" s="353"/>
      <c r="AI52" s="150"/>
      <c r="AO52" s="16"/>
      <c r="AP52" s="16"/>
      <c r="AQ52" s="169"/>
    </row>
    <row r="53" spans="1:43" s="16" customFormat="1" ht="15.75" customHeight="1">
      <c r="A53" s="271"/>
      <c r="B53" s="512">
        <v>0.4791666666666667</v>
      </c>
      <c r="C53" s="622">
        <v>10</v>
      </c>
      <c r="D53" s="615">
        <v>1</v>
      </c>
      <c r="E53" s="323" t="s">
        <v>58</v>
      </c>
      <c r="F53" s="327">
        <f>F42</f>
      </c>
      <c r="G53" s="328" t="s">
        <v>3</v>
      </c>
      <c r="H53" s="329">
        <f>H49</f>
      </c>
      <c r="I53" s="273"/>
      <c r="J53" s="274">
        <f t="shared" si="18"/>
      </c>
      <c r="K53" s="275"/>
      <c r="L53" s="276">
        <f t="shared" si="19"/>
      </c>
      <c r="M53" s="277">
        <f t="shared" si="20"/>
      </c>
      <c r="N53" s="278">
        <f t="shared" si="21"/>
      </c>
      <c r="O53" s="360"/>
      <c r="P53" s="350"/>
      <c r="Q53" s="352"/>
      <c r="R53" s="279"/>
      <c r="S53" s="516">
        <f>B53</f>
        <v>0.4791666666666667</v>
      </c>
      <c r="T53" s="623">
        <v>10</v>
      </c>
      <c r="U53" s="624">
        <v>3</v>
      </c>
      <c r="V53" s="321" t="s">
        <v>58</v>
      </c>
      <c r="W53" s="324">
        <f>W42</f>
      </c>
      <c r="X53" s="325" t="s">
        <v>3</v>
      </c>
      <c r="Y53" s="326">
        <f>Y49</f>
      </c>
      <c r="Z53" s="322"/>
      <c r="AA53" s="274">
        <f>IF(W53="","",":")</f>
      </c>
      <c r="AB53" s="284"/>
      <c r="AC53" s="276">
        <f>IF(Z53="","",IF(Z53&gt;AB53,3,IF(Z53&lt;AB53,0,1)))</f>
      </c>
      <c r="AD53" s="277">
        <f>IF(W53="","",":")</f>
      </c>
      <c r="AE53" s="278">
        <f>IF(AB53="","",IF(AB53&gt;Z53,3,IF(AB53&lt;Z53,0,1)))</f>
      </c>
      <c r="AF53" s="360"/>
      <c r="AG53" s="350"/>
      <c r="AH53" s="352"/>
      <c r="AI53" s="288"/>
      <c r="AQ53" s="19"/>
    </row>
    <row r="54" spans="1:43" ht="13.5" customHeight="1">
      <c r="A54" s="148"/>
      <c r="B54" s="505"/>
      <c r="C54" s="616"/>
      <c r="D54" s="617"/>
      <c r="E54" s="151"/>
      <c r="F54" s="264" t="s">
        <v>93</v>
      </c>
      <c r="G54" s="264" t="s">
        <v>3</v>
      </c>
      <c r="H54" s="264" t="s">
        <v>90</v>
      </c>
      <c r="I54" s="391"/>
      <c r="J54" s="119"/>
      <c r="K54" s="591"/>
      <c r="L54" s="117"/>
      <c r="M54" s="119"/>
      <c r="N54" s="116"/>
      <c r="O54" s="362"/>
      <c r="P54" s="350">
        <f t="shared" si="17"/>
      </c>
      <c r="Q54" s="353"/>
      <c r="R54" s="149"/>
      <c r="S54" s="521"/>
      <c r="T54" s="616"/>
      <c r="U54" s="617"/>
      <c r="V54" s="151"/>
      <c r="W54" s="267" t="str">
        <f>F54</f>
        <v>1.Grp-A</v>
      </c>
      <c r="X54" s="267" t="str">
        <f>G54</f>
        <v>-</v>
      </c>
      <c r="Y54" s="267" t="str">
        <f>H54</f>
        <v>2.Grp-B</v>
      </c>
      <c r="Z54" s="600"/>
      <c r="AA54" s="119"/>
      <c r="AB54" s="618"/>
      <c r="AC54" s="114"/>
      <c r="AD54" s="119"/>
      <c r="AE54" s="116"/>
      <c r="AF54" s="361"/>
      <c r="AG54" s="224"/>
      <c r="AH54" s="353"/>
      <c r="AI54" s="150"/>
      <c r="AO54" s="16"/>
      <c r="AP54" s="16"/>
      <c r="AQ54" s="169"/>
    </row>
    <row r="55" spans="1:43" s="16" customFormat="1" ht="15.75" customHeight="1">
      <c r="A55" s="271"/>
      <c r="B55" s="512">
        <v>0.53125</v>
      </c>
      <c r="C55" s="622">
        <v>11</v>
      </c>
      <c r="D55" s="615">
        <v>1</v>
      </c>
      <c r="E55" s="323" t="s">
        <v>74</v>
      </c>
      <c r="F55" s="327">
        <f>F51</f>
      </c>
      <c r="G55" s="328" t="s">
        <v>3</v>
      </c>
      <c r="H55" s="329">
        <f>IF(I46="","",IF(L46=0,F46,IF(N46=0,H46,IF(O46&gt;Q46,H46,IF(O46&lt;Q46,F46,"Verl.Sp-7")))))</f>
      </c>
      <c r="I55" s="322"/>
      <c r="J55" s="274">
        <f t="shared" si="18"/>
      </c>
      <c r="K55" s="284"/>
      <c r="L55" s="276">
        <f t="shared" si="19"/>
      </c>
      <c r="M55" s="277">
        <f t="shared" si="20"/>
      </c>
      <c r="N55" s="278">
        <f t="shared" si="21"/>
      </c>
      <c r="O55" s="360"/>
      <c r="P55" s="350"/>
      <c r="Q55" s="352"/>
      <c r="R55" s="279"/>
      <c r="S55" s="516">
        <f>B55</f>
        <v>0.53125</v>
      </c>
      <c r="T55" s="623">
        <v>11</v>
      </c>
      <c r="U55" s="634">
        <v>1</v>
      </c>
      <c r="V55" s="321" t="s">
        <v>74</v>
      </c>
      <c r="W55" s="324">
        <f>W51</f>
      </c>
      <c r="X55" s="325" t="s">
        <v>3</v>
      </c>
      <c r="Y55" s="326">
        <f>IF(Z46="","",IF(AC46=0,W46,IF(AE46=0,Y46,IF(AF46&gt;AH46,Y46,IF(AF46&lt;AH46,W46,"Verl.Sp-7")))))</f>
      </c>
      <c r="Z55" s="322"/>
      <c r="AA55" s="274">
        <f>IF(W55="","",":")</f>
      </c>
      <c r="AB55" s="284"/>
      <c r="AC55" s="276">
        <f>IF(Z55="","",IF(Z55&gt;AB55,3,IF(Z55&lt;AB55,0,1)))</f>
      </c>
      <c r="AD55" s="277">
        <f>IF(W55="","",":")</f>
      </c>
      <c r="AE55" s="278">
        <f>IF(AB55="","",IF(AB55&gt;Z55,3,IF(AB55&lt;Z55,0,1)))</f>
      </c>
      <c r="AF55" s="360"/>
      <c r="AG55" s="350">
        <f>IF(AC55=1,":","")</f>
      </c>
      <c r="AH55" s="352"/>
      <c r="AI55" s="288"/>
      <c r="AQ55" s="19"/>
    </row>
    <row r="56" spans="1:43" ht="13.5" customHeight="1">
      <c r="A56" s="148"/>
      <c r="B56" s="505"/>
      <c r="C56" s="616"/>
      <c r="D56" s="617"/>
      <c r="E56" s="151"/>
      <c r="F56" s="264" t="s">
        <v>91</v>
      </c>
      <c r="G56" s="264" t="s">
        <v>3</v>
      </c>
      <c r="H56" s="264" t="s">
        <v>94</v>
      </c>
      <c r="I56" s="600"/>
      <c r="J56" s="119"/>
      <c r="K56" s="119"/>
      <c r="L56" s="117"/>
      <c r="M56" s="119"/>
      <c r="N56" s="116"/>
      <c r="O56" s="362"/>
      <c r="P56" s="350">
        <f t="shared" si="17"/>
      </c>
      <c r="Q56" s="224"/>
      <c r="R56" s="141"/>
      <c r="S56" s="521"/>
      <c r="T56" s="616"/>
      <c r="U56" s="617"/>
      <c r="V56" s="151"/>
      <c r="W56" s="267" t="str">
        <f>F56</f>
        <v>3.Grp-B</v>
      </c>
      <c r="X56" s="267" t="str">
        <f>G56</f>
        <v>-</v>
      </c>
      <c r="Y56" s="267" t="str">
        <f>H56</f>
        <v>Verl.Sp-7</v>
      </c>
      <c r="Z56" s="600"/>
      <c r="AA56" s="119"/>
      <c r="AB56" s="618"/>
      <c r="AC56" s="114"/>
      <c r="AD56" s="119"/>
      <c r="AE56" s="118"/>
      <c r="AF56" s="361"/>
      <c r="AG56" s="224"/>
      <c r="AH56" s="353"/>
      <c r="AI56" s="150"/>
      <c r="AO56" s="16"/>
      <c r="AP56" s="16"/>
      <c r="AQ56" s="169"/>
    </row>
    <row r="57" spans="1:43" s="16" customFormat="1" ht="15.75" customHeight="1">
      <c r="A57" s="271"/>
      <c r="B57" s="512">
        <v>0.5833333333333334</v>
      </c>
      <c r="C57" s="622">
        <v>12</v>
      </c>
      <c r="D57" s="615">
        <v>1</v>
      </c>
      <c r="E57" s="323" t="s">
        <v>58</v>
      </c>
      <c r="F57" s="327">
        <f>H42</f>
      </c>
      <c r="G57" s="328" t="s">
        <v>3</v>
      </c>
      <c r="H57" s="329">
        <f>F49</f>
      </c>
      <c r="I57" s="322"/>
      <c r="J57" s="274">
        <f t="shared" si="18"/>
      </c>
      <c r="K57" s="284"/>
      <c r="L57" s="276">
        <f t="shared" si="19"/>
      </c>
      <c r="M57" s="277">
        <f t="shared" si="20"/>
      </c>
      <c r="N57" s="278">
        <f t="shared" si="21"/>
      </c>
      <c r="O57" s="360"/>
      <c r="P57" s="350"/>
      <c r="Q57" s="352"/>
      <c r="R57" s="279"/>
      <c r="S57" s="516">
        <v>0.53125</v>
      </c>
      <c r="T57" s="623">
        <v>12</v>
      </c>
      <c r="U57" s="634">
        <v>2</v>
      </c>
      <c r="V57" s="321" t="s">
        <v>58</v>
      </c>
      <c r="W57" s="324">
        <f>Y42</f>
      </c>
      <c r="X57" s="325" t="s">
        <v>3</v>
      </c>
      <c r="Y57" s="326">
        <f>W49</f>
      </c>
      <c r="Z57" s="322"/>
      <c r="AA57" s="274">
        <f>IF(W57="","",":")</f>
      </c>
      <c r="AB57" s="284"/>
      <c r="AC57" s="276">
        <f>IF(Z57="","",IF(Z57&gt;AB57,3,IF(Z57&lt;AB57,0,1)))</f>
      </c>
      <c r="AD57" s="277">
        <f>IF(W57="","",":")</f>
      </c>
      <c r="AE57" s="287">
        <f>IF(AB57="","",IF(AB57&gt;Z57,3,IF(AB57&lt;Z57,0,1)))</f>
      </c>
      <c r="AF57" s="360"/>
      <c r="AG57" s="350">
        <f>IF(AC57=1,":","")</f>
      </c>
      <c r="AH57" s="352"/>
      <c r="AI57" s="288"/>
      <c r="AQ57" s="19"/>
    </row>
    <row r="58" spans="1:43" ht="13.5" customHeight="1">
      <c r="A58" s="148"/>
      <c r="B58" s="505"/>
      <c r="C58" s="616"/>
      <c r="D58" s="635"/>
      <c r="E58" s="410"/>
      <c r="F58" s="498" t="s">
        <v>95</v>
      </c>
      <c r="G58" s="264" t="s">
        <v>3</v>
      </c>
      <c r="H58" s="265" t="s">
        <v>89</v>
      </c>
      <c r="I58" s="411"/>
      <c r="J58" s="397"/>
      <c r="K58" s="412"/>
      <c r="L58" s="412"/>
      <c r="M58" s="397"/>
      <c r="N58" s="412"/>
      <c r="O58" s="413"/>
      <c r="P58" s="412"/>
      <c r="Q58" s="414"/>
      <c r="R58" s="141"/>
      <c r="S58" s="521"/>
      <c r="T58" s="616"/>
      <c r="U58" s="616"/>
      <c r="V58" s="151"/>
      <c r="W58" s="266" t="str">
        <f>F58</f>
        <v>1.Grp-B</v>
      </c>
      <c r="X58" s="267" t="str">
        <f>G58</f>
        <v>-</v>
      </c>
      <c r="Y58" s="268" t="s">
        <v>89</v>
      </c>
      <c r="Z58" s="113"/>
      <c r="AA58" s="113"/>
      <c r="AB58" s="113"/>
      <c r="AC58" s="128"/>
      <c r="AD58" s="195"/>
      <c r="AE58" s="116"/>
      <c r="AF58" s="128"/>
      <c r="AG58" s="407"/>
      <c r="AH58" s="408"/>
      <c r="AI58" s="150"/>
      <c r="AO58" s="16"/>
      <c r="AP58" s="16"/>
      <c r="AQ58" s="169"/>
    </row>
    <row r="59" spans="1:43" ht="9.75" customHeight="1">
      <c r="A59" s="148"/>
      <c r="B59" s="481"/>
      <c r="C59" s="172"/>
      <c r="D59" s="172"/>
      <c r="E59" s="172"/>
      <c r="F59" s="172"/>
      <c r="G59" s="172"/>
      <c r="H59" s="172"/>
      <c r="I59" s="173"/>
      <c r="J59" s="174"/>
      <c r="K59" s="175"/>
      <c r="L59" s="175"/>
      <c r="M59" s="174"/>
      <c r="N59" s="175"/>
      <c r="O59" s="363"/>
      <c r="P59" s="175"/>
      <c r="Q59" s="175"/>
      <c r="R59" s="157"/>
      <c r="S59" s="171"/>
      <c r="T59" s="172"/>
      <c r="U59" s="172"/>
      <c r="V59" s="171"/>
      <c r="W59" s="172"/>
      <c r="X59" s="171"/>
      <c r="Y59" s="172"/>
      <c r="Z59" s="176"/>
      <c r="AA59" s="177"/>
      <c r="AB59" s="178"/>
      <c r="AC59" s="178"/>
      <c r="AD59" s="177"/>
      <c r="AE59" s="178"/>
      <c r="AF59" s="368"/>
      <c r="AG59" s="178"/>
      <c r="AH59" s="178"/>
      <c r="AI59" s="150"/>
      <c r="AJ59" s="181"/>
      <c r="AK59" s="170"/>
      <c r="AL59" s="475"/>
      <c r="AM59" s="170"/>
      <c r="AN59" s="170"/>
      <c r="AO59" s="10"/>
      <c r="AP59" s="10"/>
      <c r="AQ59" s="169"/>
    </row>
    <row r="60" spans="1:43" ht="9">
      <c r="A60" s="141"/>
      <c r="B60" s="513"/>
      <c r="C60" s="371"/>
      <c r="D60" s="371"/>
      <c r="E60" s="371"/>
      <c r="F60" s="536"/>
      <c r="G60" s="513"/>
      <c r="H60" s="513"/>
      <c r="I60" s="372"/>
      <c r="J60" s="373"/>
      <c r="K60" s="374"/>
      <c r="L60" s="374"/>
      <c r="M60" s="373"/>
      <c r="N60" s="374"/>
      <c r="O60" s="425"/>
      <c r="P60" s="374"/>
      <c r="Q60" s="374"/>
      <c r="R60" s="370"/>
      <c r="S60" s="371"/>
      <c r="T60" s="371"/>
      <c r="U60" s="371"/>
      <c r="V60" s="371"/>
      <c r="W60" s="371"/>
      <c r="X60" s="371"/>
      <c r="Y60" s="371"/>
      <c r="Z60" s="372"/>
      <c r="AA60" s="373"/>
      <c r="AB60" s="374"/>
      <c r="AC60" s="374"/>
      <c r="AD60" s="373"/>
      <c r="AE60" s="374"/>
      <c r="AF60" s="425"/>
      <c r="AG60" s="374"/>
      <c r="AH60" s="523"/>
      <c r="AI60" s="141"/>
      <c r="AJ60" s="181"/>
      <c r="AK60" s="170"/>
      <c r="AL60" s="476"/>
      <c r="AM60" s="477"/>
      <c r="AN60" s="477"/>
      <c r="AO60" s="476"/>
      <c r="AP60" s="477"/>
      <c r="AQ60" s="170"/>
    </row>
    <row r="61" spans="1:43" ht="13.5" customHeight="1">
      <c r="A61" s="141"/>
      <c r="B61" s="513"/>
      <c r="C61" s="371"/>
      <c r="D61" s="537" t="s">
        <v>6</v>
      </c>
      <c r="E61" s="538" t="s">
        <v>98</v>
      </c>
      <c r="F61" s="539">
        <f>F42</f>
      </c>
      <c r="G61" s="1"/>
      <c r="H61" s="1" t="s">
        <v>103</v>
      </c>
      <c r="I61" s="372"/>
      <c r="J61" s="373"/>
      <c r="K61" s="374"/>
      <c r="L61" s="374"/>
      <c r="M61" s="373"/>
      <c r="N61" s="374"/>
      <c r="O61" s="425"/>
      <c r="P61" s="374"/>
      <c r="Q61" s="374"/>
      <c r="R61" s="370"/>
      <c r="S61" s="371"/>
      <c r="T61" s="371"/>
      <c r="U61" s="537" t="s">
        <v>6</v>
      </c>
      <c r="V61" s="538" t="s">
        <v>98</v>
      </c>
      <c r="W61" s="539">
        <f>W42</f>
      </c>
      <c r="X61" s="371"/>
      <c r="Y61" s="1" t="s">
        <v>103</v>
      </c>
      <c r="Z61" s="372"/>
      <c r="AA61" s="373"/>
      <c r="AB61" s="374"/>
      <c r="AC61" s="374"/>
      <c r="AD61" s="373"/>
      <c r="AE61" s="374"/>
      <c r="AF61" s="425"/>
      <c r="AG61" s="374"/>
      <c r="AH61" s="348"/>
      <c r="AI61" s="141"/>
      <c r="AJ61" s="181"/>
      <c r="AK61" s="170"/>
      <c r="AL61" s="476"/>
      <c r="AM61" s="636"/>
      <c r="AN61" s="636"/>
      <c r="AO61" s="476"/>
      <c r="AP61" s="477"/>
      <c r="AQ61" s="170"/>
    </row>
    <row r="62" spans="1:43" ht="12.75">
      <c r="A62" s="141"/>
      <c r="B62" s="513"/>
      <c r="C62" s="371"/>
      <c r="D62" s="537" t="s">
        <v>7</v>
      </c>
      <c r="E62" s="538" t="s">
        <v>98</v>
      </c>
      <c r="F62" s="539">
        <f>F49</f>
      </c>
      <c r="G62" s="1"/>
      <c r="H62" s="1" t="s">
        <v>104</v>
      </c>
      <c r="I62" s="372"/>
      <c r="J62" s="373"/>
      <c r="K62" s="374"/>
      <c r="L62" s="374"/>
      <c r="M62" s="373"/>
      <c r="N62" s="374"/>
      <c r="O62" s="425"/>
      <c r="P62" s="374"/>
      <c r="Q62" s="374"/>
      <c r="R62" s="370"/>
      <c r="S62" s="371"/>
      <c r="T62" s="371"/>
      <c r="U62" s="537" t="s">
        <v>7</v>
      </c>
      <c r="V62" s="538" t="s">
        <v>98</v>
      </c>
      <c r="W62" s="539">
        <f>W49</f>
      </c>
      <c r="X62" s="371"/>
      <c r="Y62" s="1" t="s">
        <v>104</v>
      </c>
      <c r="Z62" s="372"/>
      <c r="AA62" s="373"/>
      <c r="AB62" s="374"/>
      <c r="AC62" s="374"/>
      <c r="AD62" s="373"/>
      <c r="AE62" s="374"/>
      <c r="AF62" s="425"/>
      <c r="AG62" s="374"/>
      <c r="AH62" s="348"/>
      <c r="AI62" s="141"/>
      <c r="AJ62" s="181"/>
      <c r="AK62" s="170"/>
      <c r="AL62" s="476"/>
      <c r="AM62" s="477"/>
      <c r="AN62" s="477"/>
      <c r="AO62" s="476"/>
      <c r="AP62" s="477"/>
      <c r="AQ62" s="170"/>
    </row>
    <row r="63" spans="1:43" ht="12.75">
      <c r="A63" s="141"/>
      <c r="B63" s="513"/>
      <c r="C63" s="371"/>
      <c r="D63" s="537" t="s">
        <v>8</v>
      </c>
      <c r="E63" s="538" t="s">
        <v>98</v>
      </c>
      <c r="F63" s="539">
        <f>H46</f>
      </c>
      <c r="G63" s="1"/>
      <c r="H63" s="1" t="s">
        <v>105</v>
      </c>
      <c r="I63" s="372"/>
      <c r="J63" s="373"/>
      <c r="K63" s="374"/>
      <c r="L63" s="374"/>
      <c r="M63" s="373"/>
      <c r="N63" s="374"/>
      <c r="O63" s="425"/>
      <c r="P63" s="374"/>
      <c r="Q63" s="374"/>
      <c r="R63" s="370"/>
      <c r="S63" s="371"/>
      <c r="T63" s="371"/>
      <c r="U63" s="537" t="s">
        <v>8</v>
      </c>
      <c r="V63" s="538" t="s">
        <v>98</v>
      </c>
      <c r="W63" s="539">
        <f>Y46</f>
      </c>
      <c r="X63" s="371"/>
      <c r="Y63" s="1" t="s">
        <v>105</v>
      </c>
      <c r="Z63" s="372"/>
      <c r="AA63" s="373"/>
      <c r="AB63" s="374"/>
      <c r="AC63" s="374"/>
      <c r="AD63" s="373"/>
      <c r="AE63" s="374"/>
      <c r="AF63" s="425"/>
      <c r="AG63" s="374"/>
      <c r="AH63" s="348"/>
      <c r="AI63" s="141"/>
      <c r="AJ63" s="181"/>
      <c r="AK63" s="181"/>
      <c r="AL63" s="190"/>
      <c r="AM63" s="189"/>
      <c r="AN63" s="189"/>
      <c r="AO63" s="190"/>
      <c r="AP63" s="477"/>
      <c r="AQ63" s="170"/>
    </row>
    <row r="64" spans="1:43" ht="12.75">
      <c r="A64" s="141"/>
      <c r="B64" s="513"/>
      <c r="C64" s="371"/>
      <c r="D64" s="537"/>
      <c r="E64" s="538"/>
      <c r="F64" s="12"/>
      <c r="G64" s="371"/>
      <c r="H64" s="540"/>
      <c r="I64" s="372"/>
      <c r="J64" s="373"/>
      <c r="K64" s="374"/>
      <c r="L64" s="374"/>
      <c r="M64" s="373"/>
      <c r="N64" s="374"/>
      <c r="O64" s="425"/>
      <c r="P64" s="374"/>
      <c r="Q64" s="374"/>
      <c r="R64" s="370"/>
      <c r="S64" s="371"/>
      <c r="T64" s="371"/>
      <c r="U64" s="537"/>
      <c r="V64" s="538"/>
      <c r="W64" s="12"/>
      <c r="X64" s="371"/>
      <c r="Y64" s="540"/>
      <c r="Z64" s="372"/>
      <c r="AA64" s="373"/>
      <c r="AB64" s="374"/>
      <c r="AC64" s="374"/>
      <c r="AD64" s="373"/>
      <c r="AE64" s="374"/>
      <c r="AF64" s="425"/>
      <c r="AG64" s="374"/>
      <c r="AH64" s="348"/>
      <c r="AI64" s="141"/>
      <c r="AJ64" s="181"/>
      <c r="AK64" s="181"/>
      <c r="AL64" s="476"/>
      <c r="AM64" s="477"/>
      <c r="AN64" s="477"/>
      <c r="AO64" s="476"/>
      <c r="AP64" s="477"/>
      <c r="AQ64" s="170"/>
    </row>
    <row r="65" spans="1:43" ht="12.75">
      <c r="A65" s="141"/>
      <c r="B65" s="513"/>
      <c r="C65" s="371"/>
      <c r="D65" s="537" t="s">
        <v>6</v>
      </c>
      <c r="E65" s="538" t="s">
        <v>99</v>
      </c>
      <c r="F65" s="539">
        <f>H42</f>
      </c>
      <c r="G65" s="371"/>
      <c r="H65" s="637" t="s">
        <v>109</v>
      </c>
      <c r="I65" s="372"/>
      <c r="J65" s="373"/>
      <c r="K65" s="374"/>
      <c r="L65" s="374"/>
      <c r="M65" s="373"/>
      <c r="N65" s="374"/>
      <c r="O65" s="425"/>
      <c r="P65" s="374"/>
      <c r="Q65" s="374"/>
      <c r="R65" s="370"/>
      <c r="S65" s="371"/>
      <c r="T65" s="371"/>
      <c r="U65" s="537" t="s">
        <v>6</v>
      </c>
      <c r="V65" s="538" t="s">
        <v>99</v>
      </c>
      <c r="W65" s="539">
        <f>Y42</f>
      </c>
      <c r="X65" s="371"/>
      <c r="Y65" s="637" t="s">
        <v>109</v>
      </c>
      <c r="Z65" s="372"/>
      <c r="AA65" s="373"/>
      <c r="AB65" s="374"/>
      <c r="AC65" s="374"/>
      <c r="AD65" s="373"/>
      <c r="AE65" s="374"/>
      <c r="AF65" s="425"/>
      <c r="AG65" s="374"/>
      <c r="AH65" s="348"/>
      <c r="AI65" s="141"/>
      <c r="AJ65" s="181"/>
      <c r="AK65" s="181"/>
      <c r="AL65" s="476"/>
      <c r="AM65" s="477"/>
      <c r="AN65" s="477"/>
      <c r="AO65" s="476"/>
      <c r="AP65" s="477"/>
      <c r="AQ65" s="170"/>
    </row>
    <row r="66" spans="1:43" ht="12.75">
      <c r="A66" s="141"/>
      <c r="B66" s="513"/>
      <c r="C66" s="371"/>
      <c r="D66" s="537" t="s">
        <v>7</v>
      </c>
      <c r="E66" s="538" t="s">
        <v>99</v>
      </c>
      <c r="F66" s="539">
        <f>H49</f>
      </c>
      <c r="G66" s="371"/>
      <c r="H66" s="637" t="s">
        <v>106</v>
      </c>
      <c r="I66" s="372"/>
      <c r="J66" s="373"/>
      <c r="K66" s="374"/>
      <c r="L66" s="374"/>
      <c r="M66" s="373"/>
      <c r="N66" s="374"/>
      <c r="O66" s="425"/>
      <c r="P66" s="374"/>
      <c r="Q66" s="374"/>
      <c r="R66" s="370"/>
      <c r="S66" s="371"/>
      <c r="T66" s="371"/>
      <c r="U66" s="537" t="s">
        <v>7</v>
      </c>
      <c r="V66" s="538" t="s">
        <v>99</v>
      </c>
      <c r="W66" s="539">
        <f>Y49</f>
      </c>
      <c r="X66" s="371"/>
      <c r="Y66" s="637" t="s">
        <v>106</v>
      </c>
      <c r="Z66" s="372"/>
      <c r="AA66" s="373"/>
      <c r="AB66" s="374"/>
      <c r="AC66" s="374"/>
      <c r="AD66" s="373"/>
      <c r="AE66" s="374"/>
      <c r="AF66" s="425"/>
      <c r="AG66" s="374"/>
      <c r="AH66" s="348"/>
      <c r="AI66" s="141"/>
      <c r="AJ66" s="181"/>
      <c r="AK66" s="181"/>
      <c r="AL66" s="476"/>
      <c r="AM66" s="477"/>
      <c r="AN66" s="477"/>
      <c r="AO66" s="476"/>
      <c r="AP66" s="477"/>
      <c r="AQ66" s="170"/>
    </row>
    <row r="67" spans="1:43" ht="12.75">
      <c r="A67" s="141"/>
      <c r="B67" s="513"/>
      <c r="C67" s="371"/>
      <c r="D67" s="537" t="s">
        <v>8</v>
      </c>
      <c r="E67" s="538" t="s">
        <v>99</v>
      </c>
      <c r="F67" s="539">
        <f>F51</f>
      </c>
      <c r="G67" s="540"/>
      <c r="H67" s="1" t="s">
        <v>107</v>
      </c>
      <c r="I67" s="372"/>
      <c r="J67" s="373"/>
      <c r="K67" s="374"/>
      <c r="L67" s="374"/>
      <c r="M67" s="373"/>
      <c r="N67" s="374"/>
      <c r="O67" s="425"/>
      <c r="P67" s="374"/>
      <c r="Q67" s="374"/>
      <c r="R67" s="370"/>
      <c r="S67" s="371"/>
      <c r="T67" s="371"/>
      <c r="U67" s="537" t="s">
        <v>8</v>
      </c>
      <c r="V67" s="538" t="s">
        <v>99</v>
      </c>
      <c r="W67" s="539">
        <f>W51</f>
      </c>
      <c r="X67" s="371"/>
      <c r="Y67" s="1" t="s">
        <v>107</v>
      </c>
      <c r="Z67" s="372"/>
      <c r="AA67" s="373"/>
      <c r="AB67" s="374"/>
      <c r="AC67" s="374"/>
      <c r="AD67" s="373"/>
      <c r="AE67" s="374"/>
      <c r="AF67" s="425"/>
      <c r="AG67" s="374"/>
      <c r="AH67" s="348"/>
      <c r="AI67" s="141"/>
      <c r="AJ67" s="181"/>
      <c r="AK67" s="181"/>
      <c r="AL67" s="476"/>
      <c r="AM67" s="477"/>
      <c r="AN67" s="477"/>
      <c r="AO67" s="476"/>
      <c r="AP67" s="477"/>
      <c r="AQ67" s="169"/>
    </row>
    <row r="68" spans="1:43" ht="12.75">
      <c r="A68" s="141"/>
      <c r="B68" s="513"/>
      <c r="C68" s="371"/>
      <c r="D68" s="537" t="s">
        <v>9</v>
      </c>
      <c r="E68" s="538" t="s">
        <v>99</v>
      </c>
      <c r="F68" s="539">
        <f>F46</f>
      </c>
      <c r="G68" s="1"/>
      <c r="H68" s="1" t="s">
        <v>108</v>
      </c>
      <c r="I68" s="372"/>
      <c r="J68" s="373"/>
      <c r="K68" s="374"/>
      <c r="L68" s="374"/>
      <c r="M68" s="373"/>
      <c r="N68" s="374"/>
      <c r="O68" s="425"/>
      <c r="P68" s="374"/>
      <c r="Q68" s="374"/>
      <c r="R68" s="370"/>
      <c r="S68" s="522"/>
      <c r="T68" s="371"/>
      <c r="U68" s="537" t="s">
        <v>9</v>
      </c>
      <c r="V68" s="538" t="s">
        <v>99</v>
      </c>
      <c r="W68" s="539">
        <f>W46</f>
      </c>
      <c r="X68" s="371"/>
      <c r="Y68" s="1" t="s">
        <v>108</v>
      </c>
      <c r="Z68" s="372"/>
      <c r="AA68" s="373"/>
      <c r="AB68" s="374"/>
      <c r="AC68" s="374"/>
      <c r="AD68" s="373"/>
      <c r="AE68" s="374"/>
      <c r="AF68" s="425"/>
      <c r="AG68" s="374"/>
      <c r="AH68" s="348"/>
      <c r="AI68" s="150"/>
      <c r="AJ68" s="181"/>
      <c r="AK68" s="181"/>
      <c r="AL68" s="181"/>
      <c r="AM68" s="181"/>
      <c r="AN68" s="181"/>
      <c r="AO68" s="21"/>
      <c r="AP68" s="21"/>
      <c r="AQ68" s="169"/>
    </row>
    <row r="69" spans="1:43" ht="9.75" customHeight="1">
      <c r="A69" s="141"/>
      <c r="B69" s="524"/>
      <c r="C69" s="525"/>
      <c r="D69" s="525"/>
      <c r="E69" s="526"/>
      <c r="F69" s="527"/>
      <c r="G69" s="528"/>
      <c r="H69" s="528"/>
      <c r="I69" s="529"/>
      <c r="J69" s="530"/>
      <c r="K69" s="531"/>
      <c r="L69" s="531"/>
      <c r="M69" s="530"/>
      <c r="N69" s="531"/>
      <c r="O69" s="532"/>
      <c r="P69" s="531"/>
      <c r="Q69" s="531"/>
      <c r="R69" s="533"/>
      <c r="S69" s="534"/>
      <c r="T69" s="525"/>
      <c r="U69" s="525"/>
      <c r="V69" s="525"/>
      <c r="W69" s="525"/>
      <c r="X69" s="525"/>
      <c r="Y69" s="525"/>
      <c r="Z69" s="529"/>
      <c r="AA69" s="530"/>
      <c r="AB69" s="531"/>
      <c r="AC69" s="531"/>
      <c r="AD69" s="530"/>
      <c r="AE69" s="531"/>
      <c r="AF69" s="532"/>
      <c r="AG69" s="531"/>
      <c r="AH69" s="535"/>
      <c r="AI69" s="150"/>
      <c r="AJ69" s="181"/>
      <c r="AK69" s="181"/>
      <c r="AL69" s="181"/>
      <c r="AM69" s="181"/>
      <c r="AN69" s="181"/>
      <c r="AO69" s="21"/>
      <c r="AP69" s="21"/>
      <c r="AQ69" s="169"/>
    </row>
    <row r="70" spans="1:43" ht="9.75" customHeight="1">
      <c r="A70" s="156"/>
      <c r="B70" s="481"/>
      <c r="C70" s="158"/>
      <c r="D70" s="158"/>
      <c r="E70" s="541"/>
      <c r="F70" s="542"/>
      <c r="G70" s="158"/>
      <c r="H70" s="638"/>
      <c r="I70" s="159"/>
      <c r="J70" s="160"/>
      <c r="K70" s="161"/>
      <c r="L70" s="161"/>
      <c r="M70" s="160"/>
      <c r="N70" s="161"/>
      <c r="O70" s="367"/>
      <c r="P70" s="161"/>
      <c r="Q70" s="161"/>
      <c r="R70" s="157"/>
      <c r="S70" s="158"/>
      <c r="T70" s="158"/>
      <c r="U70" s="158"/>
      <c r="V70" s="158"/>
      <c r="W70" s="158"/>
      <c r="X70" s="158"/>
      <c r="Y70" s="158"/>
      <c r="Z70" s="159"/>
      <c r="AA70" s="160"/>
      <c r="AB70" s="161"/>
      <c r="AC70" s="161"/>
      <c r="AD70" s="160"/>
      <c r="AE70" s="161"/>
      <c r="AF70" s="367"/>
      <c r="AG70" s="161"/>
      <c r="AH70" s="161"/>
      <c r="AI70" s="162"/>
      <c r="AJ70" s="181"/>
      <c r="AK70" s="181"/>
      <c r="AL70" s="181"/>
      <c r="AM70" s="181"/>
      <c r="AN70" s="181"/>
      <c r="AO70" s="21"/>
      <c r="AP70" s="21"/>
      <c r="AQ70" s="169"/>
    </row>
    <row r="71" spans="1:43" ht="12.75">
      <c r="A71" s="181"/>
      <c r="B71" s="513"/>
      <c r="C71" s="153"/>
      <c r="D71" s="153"/>
      <c r="E71" s="15"/>
      <c r="F71" s="17"/>
      <c r="G71" s="153"/>
      <c r="H71" s="183"/>
      <c r="I71" s="154"/>
      <c r="J71" s="179"/>
      <c r="K71" s="155"/>
      <c r="L71" s="155"/>
      <c r="M71" s="179"/>
      <c r="N71" s="155"/>
      <c r="O71" s="364"/>
      <c r="P71" s="155"/>
      <c r="Q71" s="155"/>
      <c r="R71" s="180"/>
      <c r="S71" s="371"/>
      <c r="T71" s="375"/>
      <c r="U71" s="375"/>
      <c r="V71" s="375"/>
      <c r="W71" s="375"/>
      <c r="X71" s="375"/>
      <c r="Y71" s="375"/>
      <c r="Z71" s="369"/>
      <c r="AA71" s="375"/>
      <c r="AB71" s="354"/>
      <c r="AC71" s="369"/>
      <c r="AD71" s="376"/>
      <c r="AE71" s="354"/>
      <c r="AF71" s="369"/>
      <c r="AG71" s="354"/>
      <c r="AH71" s="354"/>
      <c r="AI71" s="180"/>
      <c r="AJ71" s="181"/>
      <c r="AK71" s="181"/>
      <c r="AL71" s="181"/>
      <c r="AM71" s="181"/>
      <c r="AN71" s="181"/>
      <c r="AO71" s="21"/>
      <c r="AP71" s="21"/>
      <c r="AQ71" s="169"/>
    </row>
    <row r="72" spans="1:43" ht="12.75">
      <c r="A72" s="181"/>
      <c r="B72" s="513"/>
      <c r="C72" s="153"/>
      <c r="D72" s="153"/>
      <c r="E72" s="15"/>
      <c r="F72" s="17"/>
      <c r="G72" s="153"/>
      <c r="H72" s="183"/>
      <c r="I72" s="154"/>
      <c r="J72" s="179"/>
      <c r="K72" s="155"/>
      <c r="L72" s="155"/>
      <c r="M72" s="179"/>
      <c r="N72" s="155"/>
      <c r="O72" s="364"/>
      <c r="P72" s="155"/>
      <c r="Q72" s="155"/>
      <c r="R72" s="180"/>
      <c r="S72" s="371"/>
      <c r="T72" s="12"/>
      <c r="U72" s="12"/>
      <c r="V72" s="639"/>
      <c r="W72" s="1"/>
      <c r="X72" s="1"/>
      <c r="Y72" s="1"/>
      <c r="Z72" s="1"/>
      <c r="AA72" s="640"/>
      <c r="AB72" s="641"/>
      <c r="AC72" s="641"/>
      <c r="AD72" s="13"/>
      <c r="AE72" s="1"/>
      <c r="AF72" s="642"/>
      <c r="AG72" s="1"/>
      <c r="AH72" s="1"/>
      <c r="AI72" s="180"/>
      <c r="AJ72" s="181"/>
      <c r="AK72" s="181"/>
      <c r="AL72" s="181"/>
      <c r="AM72" s="181"/>
      <c r="AN72" s="181"/>
      <c r="AO72" s="21"/>
      <c r="AP72" s="21"/>
      <c r="AQ72" s="169"/>
    </row>
    <row r="73" spans="1:43" ht="12.75">
      <c r="A73" s="181"/>
      <c r="B73" s="513"/>
      <c r="C73" s="153"/>
      <c r="D73" s="153"/>
      <c r="E73" s="153"/>
      <c r="F73" s="152"/>
      <c r="G73" s="153"/>
      <c r="H73" s="182"/>
      <c r="I73" s="154"/>
      <c r="J73" s="179"/>
      <c r="K73" s="155"/>
      <c r="L73" s="155"/>
      <c r="M73" s="179"/>
      <c r="N73" s="155"/>
      <c r="O73" s="364"/>
      <c r="P73" s="155"/>
      <c r="Q73" s="155"/>
      <c r="R73" s="180"/>
      <c r="S73" s="371"/>
      <c r="T73" s="12"/>
      <c r="U73" s="12"/>
      <c r="V73" s="639"/>
      <c r="W73" s="1"/>
      <c r="X73" s="1"/>
      <c r="Y73" s="1"/>
      <c r="Z73" s="1"/>
      <c r="AA73" s="640"/>
      <c r="AB73" s="641"/>
      <c r="AC73" s="641"/>
      <c r="AD73" s="13"/>
      <c r="AE73" s="1"/>
      <c r="AF73" s="642"/>
      <c r="AG73" s="1"/>
      <c r="AH73" s="1"/>
      <c r="AI73" s="180"/>
      <c r="AJ73" s="181"/>
      <c r="AK73" s="181"/>
      <c r="AL73" s="181"/>
      <c r="AM73" s="181"/>
      <c r="AN73" s="181"/>
      <c r="AO73" s="21"/>
      <c r="AP73" s="21"/>
      <c r="AQ73" s="169"/>
    </row>
    <row r="74" spans="1:43" ht="12.75">
      <c r="A74" s="181"/>
      <c r="B74" s="513"/>
      <c r="C74" s="153"/>
      <c r="D74" s="153"/>
      <c r="E74" s="15"/>
      <c r="F74" s="152"/>
      <c r="G74" s="153"/>
      <c r="H74" s="182"/>
      <c r="I74" s="154"/>
      <c r="J74" s="179"/>
      <c r="K74" s="155"/>
      <c r="L74" s="155"/>
      <c r="M74" s="179"/>
      <c r="N74" s="155"/>
      <c r="O74" s="364"/>
      <c r="P74" s="155"/>
      <c r="Q74" s="155"/>
      <c r="R74" s="180"/>
      <c r="S74" s="371"/>
      <c r="T74" s="539"/>
      <c r="U74" s="539"/>
      <c r="V74" s="1"/>
      <c r="W74" s="1"/>
      <c r="X74" s="1"/>
      <c r="Y74" s="1"/>
      <c r="Z74" s="1"/>
      <c r="AA74" s="640"/>
      <c r="AB74" s="641"/>
      <c r="AC74" s="641"/>
      <c r="AD74" s="13"/>
      <c r="AE74" s="1"/>
      <c r="AF74" s="642"/>
      <c r="AG74" s="1"/>
      <c r="AH74" s="1"/>
      <c r="AI74" s="180"/>
      <c r="AJ74" s="181"/>
      <c r="AK74" s="181"/>
      <c r="AL74" s="181"/>
      <c r="AM74" s="181"/>
      <c r="AN74" s="181"/>
      <c r="AO74" s="21"/>
      <c r="AP74" s="21"/>
      <c r="AQ74" s="169"/>
    </row>
    <row r="75" spans="1:43" ht="15">
      <c r="A75" s="181"/>
      <c r="B75" s="513"/>
      <c r="C75" s="153"/>
      <c r="D75" s="153"/>
      <c r="E75" s="194"/>
      <c r="F75" s="152"/>
      <c r="G75" s="153"/>
      <c r="H75" s="182"/>
      <c r="I75" s="154"/>
      <c r="J75" s="179"/>
      <c r="K75" s="155"/>
      <c r="L75" s="155"/>
      <c r="M75" s="179"/>
      <c r="N75" s="155"/>
      <c r="O75" s="364"/>
      <c r="P75" s="155"/>
      <c r="Q75" s="155"/>
      <c r="R75" s="180"/>
      <c r="S75" s="371"/>
      <c r="T75" s="539"/>
      <c r="U75" s="539"/>
      <c r="V75" s="1"/>
      <c r="W75" s="1"/>
      <c r="X75" s="1"/>
      <c r="Y75" s="1"/>
      <c r="Z75" s="1"/>
      <c r="AA75" s="640"/>
      <c r="AB75" s="641"/>
      <c r="AC75" s="641"/>
      <c r="AD75" s="13"/>
      <c r="AE75" s="1"/>
      <c r="AF75" s="642"/>
      <c r="AG75" s="1"/>
      <c r="AH75" s="1"/>
      <c r="AI75" s="180"/>
      <c r="AJ75" s="181"/>
      <c r="AK75" s="181"/>
      <c r="AL75" s="181"/>
      <c r="AM75" s="181"/>
      <c r="AN75" s="181"/>
      <c r="AO75" s="21"/>
      <c r="AP75" s="21"/>
      <c r="AQ75" s="169"/>
    </row>
    <row r="76" spans="1:43" ht="15">
      <c r="A76" s="181"/>
      <c r="B76" s="513"/>
      <c r="C76" s="153"/>
      <c r="D76" s="153"/>
      <c r="E76" s="194"/>
      <c r="F76" s="152"/>
      <c r="G76" s="153"/>
      <c r="H76" s="182"/>
      <c r="I76" s="154"/>
      <c r="J76" s="179"/>
      <c r="K76" s="155"/>
      <c r="L76" s="155"/>
      <c r="M76" s="179"/>
      <c r="N76" s="155"/>
      <c r="O76" s="364"/>
      <c r="P76" s="155"/>
      <c r="Q76" s="155"/>
      <c r="R76" s="180"/>
      <c r="S76" s="371"/>
      <c r="T76" s="371"/>
      <c r="U76" s="371"/>
      <c r="V76" s="371"/>
      <c r="W76" s="371"/>
      <c r="X76" s="371"/>
      <c r="Y76" s="371"/>
      <c r="Z76" s="372"/>
      <c r="AA76" s="373"/>
      <c r="AB76" s="374"/>
      <c r="AC76" s="374"/>
      <c r="AD76" s="373"/>
      <c r="AE76" s="374"/>
      <c r="AF76" s="364"/>
      <c r="AG76" s="155"/>
      <c r="AH76" s="155"/>
      <c r="AI76" s="180"/>
      <c r="AJ76" s="181"/>
      <c r="AK76" s="181"/>
      <c r="AL76" s="181"/>
      <c r="AM76" s="181"/>
      <c r="AN76" s="181"/>
      <c r="AO76" s="16"/>
      <c r="AP76" s="16"/>
      <c r="AQ76" s="169"/>
    </row>
    <row r="77" spans="1:43" ht="15">
      <c r="A77" s="181"/>
      <c r="B77" s="513"/>
      <c r="C77" s="153"/>
      <c r="D77" s="153"/>
      <c r="E77" s="194"/>
      <c r="F77" s="152"/>
      <c r="G77" s="153"/>
      <c r="H77" s="182"/>
      <c r="I77" s="154"/>
      <c r="J77" s="179"/>
      <c r="K77" s="155"/>
      <c r="L77" s="155"/>
      <c r="M77" s="179"/>
      <c r="N77" s="155"/>
      <c r="O77" s="364"/>
      <c r="P77" s="155"/>
      <c r="Q77" s="155"/>
      <c r="R77" s="180"/>
      <c r="S77" s="371"/>
      <c r="T77" s="371"/>
      <c r="U77" s="371"/>
      <c r="V77" s="371"/>
      <c r="W77" s="371"/>
      <c r="X77" s="371"/>
      <c r="Y77" s="371"/>
      <c r="Z77" s="372"/>
      <c r="AA77" s="373"/>
      <c r="AB77" s="374"/>
      <c r="AC77" s="374"/>
      <c r="AD77" s="373"/>
      <c r="AE77" s="374"/>
      <c r="AF77" s="364"/>
      <c r="AG77" s="155"/>
      <c r="AH77" s="155"/>
      <c r="AI77" s="180"/>
      <c r="AJ77" s="181"/>
      <c r="AK77" s="181"/>
      <c r="AL77" s="181"/>
      <c r="AM77" s="181"/>
      <c r="AN77" s="181"/>
      <c r="AO77" s="16"/>
      <c r="AP77" s="16"/>
      <c r="AQ77" s="169"/>
    </row>
    <row r="78" spans="1:43" ht="12.75">
      <c r="A78" s="181"/>
      <c r="B78" s="514"/>
      <c r="K78" s="189"/>
      <c r="L78" s="189"/>
      <c r="M78" s="190"/>
      <c r="N78" s="189"/>
      <c r="O78" s="365"/>
      <c r="P78" s="189"/>
      <c r="Q78" s="189"/>
      <c r="R78" s="181"/>
      <c r="S78" s="191"/>
      <c r="T78" s="191"/>
      <c r="U78" s="191"/>
      <c r="V78" s="191"/>
      <c r="W78" s="191"/>
      <c r="X78" s="191"/>
      <c r="Y78" s="191"/>
      <c r="Z78" s="192"/>
      <c r="AA78" s="190"/>
      <c r="AB78" s="189"/>
      <c r="AC78" s="189"/>
      <c r="AD78" s="190"/>
      <c r="AE78" s="189"/>
      <c r="AF78" s="365"/>
      <c r="AG78" s="189"/>
      <c r="AH78" s="189"/>
      <c r="AI78" s="181"/>
      <c r="AJ78" s="181"/>
      <c r="AK78" s="181"/>
      <c r="AL78" s="181"/>
      <c r="AM78" s="181"/>
      <c r="AN78" s="181"/>
      <c r="AO78" s="16"/>
      <c r="AP78" s="16"/>
      <c r="AQ78" s="169"/>
    </row>
    <row r="79" spans="1:43" ht="12.75">
      <c r="A79" s="181"/>
      <c r="B79" s="514"/>
      <c r="K79" s="189"/>
      <c r="L79" s="189"/>
      <c r="M79" s="190"/>
      <c r="N79" s="189"/>
      <c r="O79" s="365"/>
      <c r="P79" s="189"/>
      <c r="Q79" s="189"/>
      <c r="R79" s="181"/>
      <c r="S79" s="191"/>
      <c r="T79" s="191"/>
      <c r="U79" s="191"/>
      <c r="V79" s="191"/>
      <c r="W79" s="191"/>
      <c r="X79" s="191"/>
      <c r="Y79" s="191"/>
      <c r="Z79" s="192"/>
      <c r="AA79" s="190"/>
      <c r="AB79" s="189"/>
      <c r="AC79" s="189"/>
      <c r="AD79" s="190"/>
      <c r="AE79" s="189"/>
      <c r="AF79" s="365"/>
      <c r="AG79" s="189"/>
      <c r="AH79" s="189"/>
      <c r="AI79" s="181"/>
      <c r="AJ79" s="181"/>
      <c r="AK79" s="181"/>
      <c r="AL79" s="181"/>
      <c r="AM79" s="181"/>
      <c r="AN79" s="181"/>
      <c r="AO79" s="16"/>
      <c r="AP79" s="16"/>
      <c r="AQ79" s="169"/>
    </row>
    <row r="80" spans="1:43" ht="12.75">
      <c r="A80" s="181"/>
      <c r="B80" s="514"/>
      <c r="K80" s="189"/>
      <c r="L80" s="189"/>
      <c r="M80" s="190"/>
      <c r="N80" s="189"/>
      <c r="O80" s="365"/>
      <c r="P80" s="189"/>
      <c r="Q80" s="189"/>
      <c r="R80" s="181"/>
      <c r="S80" s="191"/>
      <c r="T80" s="191"/>
      <c r="U80" s="191"/>
      <c r="V80" s="191"/>
      <c r="W80" s="191"/>
      <c r="X80" s="191"/>
      <c r="Y80" s="191"/>
      <c r="Z80" s="192"/>
      <c r="AA80" s="190"/>
      <c r="AB80" s="189"/>
      <c r="AC80" s="189"/>
      <c r="AD80" s="190"/>
      <c r="AE80" s="189"/>
      <c r="AF80" s="365"/>
      <c r="AG80" s="189"/>
      <c r="AH80" s="189"/>
      <c r="AI80" s="181"/>
      <c r="AJ80" s="181"/>
      <c r="AK80" s="181"/>
      <c r="AL80" s="181"/>
      <c r="AM80" s="181"/>
      <c r="AN80" s="181"/>
      <c r="AO80" s="16"/>
      <c r="AP80" s="16"/>
      <c r="AQ80" s="169"/>
    </row>
    <row r="81" spans="1:43" ht="12.75">
      <c r="A81" s="181"/>
      <c r="B81" s="514"/>
      <c r="K81" s="189"/>
      <c r="L81" s="189"/>
      <c r="M81" s="190"/>
      <c r="N81" s="189"/>
      <c r="O81" s="365"/>
      <c r="P81" s="189"/>
      <c r="Q81" s="189"/>
      <c r="R81" s="181"/>
      <c r="S81" s="191"/>
      <c r="T81" s="191"/>
      <c r="U81" s="191"/>
      <c r="V81" s="191"/>
      <c r="W81" s="191"/>
      <c r="X81" s="191"/>
      <c r="Y81" s="191"/>
      <c r="Z81" s="192"/>
      <c r="AA81" s="190"/>
      <c r="AB81" s="189"/>
      <c r="AC81" s="189"/>
      <c r="AD81" s="190"/>
      <c r="AE81" s="189"/>
      <c r="AF81" s="365"/>
      <c r="AG81" s="189"/>
      <c r="AH81" s="189"/>
      <c r="AI81" s="181"/>
      <c r="AJ81" s="181"/>
      <c r="AK81" s="181"/>
      <c r="AL81" s="181"/>
      <c r="AM81" s="181"/>
      <c r="AN81" s="181"/>
      <c r="AO81" s="16"/>
      <c r="AP81" s="16"/>
      <c r="AQ81" s="169"/>
    </row>
    <row r="82" spans="1:43" ht="12.75">
      <c r="A82" s="181"/>
      <c r="B82" s="514"/>
      <c r="K82" s="189"/>
      <c r="L82" s="189"/>
      <c r="M82" s="190"/>
      <c r="N82" s="189"/>
      <c r="O82" s="365"/>
      <c r="P82" s="189"/>
      <c r="Q82" s="189"/>
      <c r="R82" s="181"/>
      <c r="S82" s="191"/>
      <c r="T82" s="191"/>
      <c r="U82" s="191"/>
      <c r="V82" s="191"/>
      <c r="W82" s="191"/>
      <c r="X82" s="191"/>
      <c r="Y82" s="191"/>
      <c r="Z82" s="192"/>
      <c r="AA82" s="190"/>
      <c r="AB82" s="189"/>
      <c r="AC82" s="189"/>
      <c r="AD82" s="190"/>
      <c r="AE82" s="189"/>
      <c r="AF82" s="365"/>
      <c r="AG82" s="189"/>
      <c r="AH82" s="189"/>
      <c r="AI82" s="181"/>
      <c r="AJ82" s="181"/>
      <c r="AK82" s="181"/>
      <c r="AL82" s="181"/>
      <c r="AM82" s="181"/>
      <c r="AN82" s="181"/>
      <c r="AO82" s="16"/>
      <c r="AP82" s="504"/>
      <c r="AQ82" s="169"/>
    </row>
    <row r="83" spans="1:43" ht="12.75">
      <c r="A83" s="181"/>
      <c r="B83" s="514"/>
      <c r="K83" s="189"/>
      <c r="L83" s="189"/>
      <c r="M83" s="190"/>
      <c r="N83" s="189"/>
      <c r="O83" s="365"/>
      <c r="P83" s="189"/>
      <c r="Q83" s="189"/>
      <c r="R83" s="181"/>
      <c r="S83" s="191"/>
      <c r="T83" s="191"/>
      <c r="U83" s="191"/>
      <c r="V83" s="191"/>
      <c r="W83" s="191"/>
      <c r="X83" s="191"/>
      <c r="Y83" s="191"/>
      <c r="Z83" s="192"/>
      <c r="AA83" s="190"/>
      <c r="AB83" s="189"/>
      <c r="AC83" s="189"/>
      <c r="AD83" s="190"/>
      <c r="AE83" s="189"/>
      <c r="AF83" s="365"/>
      <c r="AG83" s="189"/>
      <c r="AH83" s="189"/>
      <c r="AI83" s="181"/>
      <c r="AJ83" s="181"/>
      <c r="AK83" s="181"/>
      <c r="AL83" s="181"/>
      <c r="AM83" s="181"/>
      <c r="AN83" s="181"/>
      <c r="AO83" s="16"/>
      <c r="AP83" s="16"/>
      <c r="AQ83" s="169"/>
    </row>
    <row r="84" spans="1:43" ht="12.75">
      <c r="A84" s="181"/>
      <c r="B84" s="514"/>
      <c r="K84" s="189"/>
      <c r="L84" s="189"/>
      <c r="M84" s="190"/>
      <c r="N84" s="189"/>
      <c r="O84" s="365"/>
      <c r="P84" s="189"/>
      <c r="Q84" s="189"/>
      <c r="R84" s="181"/>
      <c r="S84" s="191"/>
      <c r="T84" s="191"/>
      <c r="U84" s="191"/>
      <c r="V84" s="191"/>
      <c r="W84" s="191"/>
      <c r="X84" s="191"/>
      <c r="Y84" s="191"/>
      <c r="Z84" s="192"/>
      <c r="AA84" s="190"/>
      <c r="AB84" s="189"/>
      <c r="AC84" s="189"/>
      <c r="AD84" s="190"/>
      <c r="AE84" s="189"/>
      <c r="AF84" s="365"/>
      <c r="AG84" s="189"/>
      <c r="AH84" s="189"/>
      <c r="AI84" s="181"/>
      <c r="AJ84" s="181"/>
      <c r="AK84" s="181"/>
      <c r="AL84" s="181"/>
      <c r="AM84" s="181"/>
      <c r="AN84" s="181"/>
      <c r="AO84" s="16"/>
      <c r="AP84" s="16"/>
      <c r="AQ84" s="169"/>
    </row>
    <row r="85" spans="1:43" ht="12.75">
      <c r="A85" s="181"/>
      <c r="B85" s="514"/>
      <c r="K85" s="189"/>
      <c r="L85" s="189"/>
      <c r="M85" s="190"/>
      <c r="N85" s="189"/>
      <c r="O85" s="365"/>
      <c r="P85" s="189"/>
      <c r="Q85" s="189"/>
      <c r="R85" s="181"/>
      <c r="S85" s="191"/>
      <c r="T85" s="191"/>
      <c r="U85" s="191"/>
      <c r="V85" s="191"/>
      <c r="W85" s="191"/>
      <c r="X85" s="191"/>
      <c r="Y85" s="191"/>
      <c r="Z85" s="192"/>
      <c r="AA85" s="190"/>
      <c r="AB85" s="189"/>
      <c r="AC85" s="189"/>
      <c r="AD85" s="190"/>
      <c r="AE85" s="189"/>
      <c r="AF85" s="365"/>
      <c r="AG85" s="189"/>
      <c r="AH85" s="189"/>
      <c r="AI85" s="181"/>
      <c r="AJ85" s="181"/>
      <c r="AK85" s="181"/>
      <c r="AL85" s="181"/>
      <c r="AM85" s="181"/>
      <c r="AN85" s="181"/>
      <c r="AO85" s="16"/>
      <c r="AP85" s="16"/>
      <c r="AQ85" s="169"/>
    </row>
    <row r="86" spans="1:43" ht="12.75">
      <c r="A86" s="181"/>
      <c r="B86" s="514"/>
      <c r="K86" s="189"/>
      <c r="L86" s="189"/>
      <c r="M86" s="190"/>
      <c r="N86" s="189"/>
      <c r="O86" s="365"/>
      <c r="P86" s="189"/>
      <c r="Q86" s="189"/>
      <c r="R86" s="181"/>
      <c r="S86" s="191"/>
      <c r="T86" s="191"/>
      <c r="U86" s="191"/>
      <c r="V86" s="191"/>
      <c r="W86" s="191"/>
      <c r="X86" s="191"/>
      <c r="Y86" s="191"/>
      <c r="Z86" s="192"/>
      <c r="AA86" s="190"/>
      <c r="AB86" s="189"/>
      <c r="AC86" s="189"/>
      <c r="AD86" s="190"/>
      <c r="AE86" s="189"/>
      <c r="AF86" s="365"/>
      <c r="AG86" s="189"/>
      <c r="AH86" s="189"/>
      <c r="AI86" s="181"/>
      <c r="AJ86" s="181"/>
      <c r="AK86" s="181"/>
      <c r="AL86" s="181"/>
      <c r="AM86" s="181"/>
      <c r="AN86" s="181"/>
      <c r="AO86" s="16"/>
      <c r="AP86" s="16"/>
      <c r="AQ86" s="169"/>
    </row>
    <row r="87" spans="1:43" ht="12.75">
      <c r="A87" s="181"/>
      <c r="B87" s="514"/>
      <c r="K87" s="189"/>
      <c r="L87" s="189"/>
      <c r="M87" s="190"/>
      <c r="N87" s="189"/>
      <c r="O87" s="365"/>
      <c r="P87" s="189"/>
      <c r="Q87" s="189"/>
      <c r="R87" s="181"/>
      <c r="S87" s="191"/>
      <c r="T87" s="191"/>
      <c r="U87" s="191"/>
      <c r="V87" s="191"/>
      <c r="W87" s="191"/>
      <c r="X87" s="191"/>
      <c r="Y87" s="191"/>
      <c r="Z87" s="192"/>
      <c r="AA87" s="190"/>
      <c r="AB87" s="189"/>
      <c r="AC87" s="189"/>
      <c r="AD87" s="190"/>
      <c r="AE87" s="189"/>
      <c r="AF87" s="365"/>
      <c r="AG87" s="189"/>
      <c r="AH87" s="189"/>
      <c r="AI87" s="181"/>
      <c r="AJ87" s="181"/>
      <c r="AK87" s="181"/>
      <c r="AL87" s="181"/>
      <c r="AM87" s="181"/>
      <c r="AN87" s="181"/>
      <c r="AO87" s="16"/>
      <c r="AP87" s="16"/>
      <c r="AQ87" s="169"/>
    </row>
    <row r="88" spans="1:43" ht="12.75">
      <c r="A88" s="181"/>
      <c r="K88" s="189"/>
      <c r="L88" s="189"/>
      <c r="M88" s="190"/>
      <c r="N88" s="189"/>
      <c r="O88" s="365"/>
      <c r="P88" s="189"/>
      <c r="Q88" s="189"/>
      <c r="R88" s="181"/>
      <c r="S88" s="191"/>
      <c r="T88" s="191"/>
      <c r="U88" s="191"/>
      <c r="V88" s="191"/>
      <c r="W88" s="191"/>
      <c r="X88" s="191"/>
      <c r="Y88" s="191"/>
      <c r="Z88" s="192"/>
      <c r="AA88" s="190"/>
      <c r="AB88" s="189"/>
      <c r="AC88" s="189"/>
      <c r="AD88" s="190"/>
      <c r="AE88" s="189"/>
      <c r="AF88" s="365"/>
      <c r="AG88" s="189"/>
      <c r="AH88" s="189"/>
      <c r="AI88" s="181"/>
      <c r="AJ88" s="181"/>
      <c r="AK88" s="181"/>
      <c r="AL88" s="181"/>
      <c r="AM88" s="181"/>
      <c r="AN88" s="181"/>
      <c r="AO88" s="16"/>
      <c r="AP88" s="16"/>
      <c r="AQ88" s="169"/>
    </row>
    <row r="89" spans="1:43" ht="12.75">
      <c r="A89" s="181"/>
      <c r="K89" s="189"/>
      <c r="L89" s="189"/>
      <c r="M89" s="190"/>
      <c r="N89" s="189"/>
      <c r="O89" s="365"/>
      <c r="P89" s="189"/>
      <c r="Q89" s="189"/>
      <c r="R89" s="181"/>
      <c r="S89" s="191"/>
      <c r="T89" s="191"/>
      <c r="U89" s="191"/>
      <c r="V89" s="191"/>
      <c r="W89" s="191"/>
      <c r="X89" s="191"/>
      <c r="Y89" s="191"/>
      <c r="Z89" s="192"/>
      <c r="AA89" s="190"/>
      <c r="AB89" s="189"/>
      <c r="AC89" s="189"/>
      <c r="AD89" s="190"/>
      <c r="AE89" s="189"/>
      <c r="AF89" s="365"/>
      <c r="AG89" s="189"/>
      <c r="AH89" s="189"/>
      <c r="AI89" s="181"/>
      <c r="AJ89" s="181"/>
      <c r="AK89" s="181"/>
      <c r="AL89" s="181"/>
      <c r="AM89" s="181"/>
      <c r="AN89" s="181"/>
      <c r="AO89" s="16"/>
      <c r="AP89" s="16"/>
      <c r="AQ89" s="169"/>
    </row>
    <row r="90" spans="1:43" ht="12.75">
      <c r="A90" s="181"/>
      <c r="K90" s="189"/>
      <c r="L90" s="189"/>
      <c r="M90" s="190"/>
      <c r="N90" s="189"/>
      <c r="O90" s="365"/>
      <c r="P90" s="189"/>
      <c r="Q90" s="189"/>
      <c r="R90" s="181"/>
      <c r="S90" s="191"/>
      <c r="T90" s="191"/>
      <c r="U90" s="191"/>
      <c r="V90" s="191"/>
      <c r="W90" s="191"/>
      <c r="X90" s="191"/>
      <c r="Y90" s="191"/>
      <c r="Z90" s="192"/>
      <c r="AA90" s="190"/>
      <c r="AB90" s="189"/>
      <c r="AC90" s="189"/>
      <c r="AD90" s="190"/>
      <c r="AE90" s="189"/>
      <c r="AF90" s="365"/>
      <c r="AG90" s="189"/>
      <c r="AH90" s="189"/>
      <c r="AI90" s="181"/>
      <c r="AJ90" s="181"/>
      <c r="AK90" s="181"/>
      <c r="AL90" s="181"/>
      <c r="AM90" s="181"/>
      <c r="AN90" s="181"/>
      <c r="AO90" s="16"/>
      <c r="AP90" s="16"/>
      <c r="AQ90" s="169"/>
    </row>
    <row r="91" spans="1:43" ht="12.75">
      <c r="A91" s="181"/>
      <c r="K91" s="189"/>
      <c r="L91" s="189"/>
      <c r="M91" s="190"/>
      <c r="N91" s="189"/>
      <c r="O91" s="365"/>
      <c r="P91" s="189"/>
      <c r="Q91" s="189"/>
      <c r="R91" s="181"/>
      <c r="S91" s="191"/>
      <c r="T91" s="191"/>
      <c r="U91" s="191"/>
      <c r="V91" s="191"/>
      <c r="W91" s="191"/>
      <c r="X91" s="191"/>
      <c r="Y91" s="191"/>
      <c r="Z91" s="192"/>
      <c r="AA91" s="190"/>
      <c r="AB91" s="189"/>
      <c r="AC91" s="189"/>
      <c r="AD91" s="190"/>
      <c r="AE91" s="189"/>
      <c r="AF91" s="365"/>
      <c r="AG91" s="189"/>
      <c r="AH91" s="189"/>
      <c r="AI91" s="181"/>
      <c r="AJ91" s="181"/>
      <c r="AK91" s="181"/>
      <c r="AL91" s="181"/>
      <c r="AM91" s="181"/>
      <c r="AN91" s="181"/>
      <c r="AO91" s="16"/>
      <c r="AP91" s="16"/>
      <c r="AQ91" s="169"/>
    </row>
    <row r="92" spans="1:43" ht="12.75">
      <c r="A92" s="181"/>
      <c r="K92" s="189"/>
      <c r="L92" s="189"/>
      <c r="M92" s="190"/>
      <c r="N92" s="189"/>
      <c r="O92" s="365"/>
      <c r="P92" s="189"/>
      <c r="Q92" s="189"/>
      <c r="R92" s="181"/>
      <c r="S92" s="191"/>
      <c r="T92" s="191"/>
      <c r="U92" s="191"/>
      <c r="V92" s="191"/>
      <c r="W92" s="191"/>
      <c r="X92" s="191"/>
      <c r="Y92" s="191"/>
      <c r="Z92" s="192"/>
      <c r="AA92" s="190"/>
      <c r="AB92" s="189"/>
      <c r="AC92" s="189"/>
      <c r="AD92" s="190"/>
      <c r="AE92" s="189"/>
      <c r="AF92" s="365"/>
      <c r="AG92" s="189"/>
      <c r="AH92" s="189"/>
      <c r="AI92" s="181"/>
      <c r="AJ92" s="181"/>
      <c r="AK92" s="181"/>
      <c r="AL92" s="181"/>
      <c r="AM92" s="181"/>
      <c r="AN92" s="181"/>
      <c r="AO92" s="16"/>
      <c r="AP92" s="16"/>
      <c r="AQ92" s="169"/>
    </row>
    <row r="93" spans="1:43" ht="12.75">
      <c r="A93" s="181"/>
      <c r="K93" s="189"/>
      <c r="L93" s="189"/>
      <c r="M93" s="190"/>
      <c r="N93" s="189"/>
      <c r="O93" s="365"/>
      <c r="P93" s="189"/>
      <c r="Q93" s="189"/>
      <c r="R93" s="181"/>
      <c r="S93" s="191"/>
      <c r="T93" s="191"/>
      <c r="U93" s="191"/>
      <c r="V93" s="191"/>
      <c r="W93" s="191"/>
      <c r="X93" s="191"/>
      <c r="Y93" s="191"/>
      <c r="Z93" s="192"/>
      <c r="AA93" s="190"/>
      <c r="AB93" s="189"/>
      <c r="AC93" s="189"/>
      <c r="AD93" s="190"/>
      <c r="AE93" s="189"/>
      <c r="AF93" s="365"/>
      <c r="AG93" s="189"/>
      <c r="AH93" s="189"/>
      <c r="AI93" s="181"/>
      <c r="AJ93" s="181"/>
      <c r="AK93" s="181"/>
      <c r="AL93" s="181"/>
      <c r="AM93" s="181"/>
      <c r="AN93" s="181"/>
      <c r="AO93" s="16"/>
      <c r="AP93" s="16"/>
      <c r="AQ93" s="169"/>
    </row>
    <row r="94" spans="1:43" ht="12.75">
      <c r="A94" s="181"/>
      <c r="K94" s="189"/>
      <c r="L94" s="189"/>
      <c r="M94" s="190"/>
      <c r="N94" s="189"/>
      <c r="O94" s="365"/>
      <c r="P94" s="189"/>
      <c r="Q94" s="189"/>
      <c r="R94" s="181"/>
      <c r="S94" s="191"/>
      <c r="T94" s="191"/>
      <c r="U94" s="191"/>
      <c r="V94" s="191"/>
      <c r="W94" s="191"/>
      <c r="X94" s="191"/>
      <c r="Y94" s="191"/>
      <c r="Z94" s="192"/>
      <c r="AA94" s="190"/>
      <c r="AB94" s="189"/>
      <c r="AC94" s="189"/>
      <c r="AD94" s="190"/>
      <c r="AE94" s="189"/>
      <c r="AF94" s="365"/>
      <c r="AG94" s="189"/>
      <c r="AH94" s="189"/>
      <c r="AI94" s="181"/>
      <c r="AJ94" s="181"/>
      <c r="AK94" s="181"/>
      <c r="AL94" s="181"/>
      <c r="AM94" s="181"/>
      <c r="AN94" s="181"/>
      <c r="AO94" s="16"/>
      <c r="AP94" s="130" t="e">
        <f>IF(#REF!="","",SUM(100000*#REF!,100*#REF!))</f>
        <v>#REF!</v>
      </c>
      <c r="AQ94" s="169"/>
    </row>
    <row r="95" spans="1:43" ht="12.75">
      <c r="A95" s="181"/>
      <c r="K95" s="189"/>
      <c r="L95" s="189"/>
      <c r="M95" s="190"/>
      <c r="N95" s="189"/>
      <c r="O95" s="365"/>
      <c r="P95" s="189"/>
      <c r="Q95" s="189"/>
      <c r="R95" s="181"/>
      <c r="S95" s="191"/>
      <c r="T95" s="191"/>
      <c r="U95" s="191"/>
      <c r="V95" s="191"/>
      <c r="W95" s="191"/>
      <c r="X95" s="191"/>
      <c r="Y95" s="191"/>
      <c r="Z95" s="192"/>
      <c r="AA95" s="190"/>
      <c r="AB95" s="189"/>
      <c r="AC95" s="189"/>
      <c r="AD95" s="190"/>
      <c r="AE95" s="189"/>
      <c r="AF95" s="365"/>
      <c r="AG95" s="189"/>
      <c r="AH95" s="189"/>
      <c r="AI95" s="181"/>
      <c r="AJ95" s="181"/>
      <c r="AK95" s="181"/>
      <c r="AL95" s="181"/>
      <c r="AM95" s="181"/>
      <c r="AN95" s="181"/>
      <c r="AO95" s="16"/>
      <c r="AP95" s="16"/>
      <c r="AQ95" s="169"/>
    </row>
    <row r="96" spans="1:43" ht="12.75">
      <c r="A96" s="181"/>
      <c r="K96" s="189"/>
      <c r="L96" s="189"/>
      <c r="M96" s="190"/>
      <c r="N96" s="189"/>
      <c r="O96" s="365"/>
      <c r="P96" s="189"/>
      <c r="Q96" s="189"/>
      <c r="R96" s="181"/>
      <c r="S96" s="191"/>
      <c r="T96" s="191"/>
      <c r="U96" s="191"/>
      <c r="V96" s="191"/>
      <c r="W96" s="191"/>
      <c r="X96" s="191"/>
      <c r="Y96" s="191"/>
      <c r="Z96" s="192"/>
      <c r="AA96" s="190"/>
      <c r="AB96" s="189"/>
      <c r="AC96" s="189"/>
      <c r="AD96" s="190"/>
      <c r="AE96" s="189"/>
      <c r="AF96" s="365"/>
      <c r="AG96" s="189"/>
      <c r="AH96" s="189"/>
      <c r="AI96" s="181"/>
      <c r="AJ96" s="181"/>
      <c r="AK96" s="181"/>
      <c r="AL96" s="181"/>
      <c r="AM96" s="181"/>
      <c r="AN96" s="181"/>
      <c r="AO96" s="16"/>
      <c r="AP96" s="16"/>
      <c r="AQ96" s="169"/>
    </row>
    <row r="97" spans="1:43" ht="12.75">
      <c r="A97" s="181"/>
      <c r="K97" s="189"/>
      <c r="L97" s="189"/>
      <c r="M97" s="190"/>
      <c r="N97" s="189"/>
      <c r="O97" s="365"/>
      <c r="P97" s="189"/>
      <c r="Q97" s="189"/>
      <c r="R97" s="181"/>
      <c r="S97" s="191"/>
      <c r="T97" s="191"/>
      <c r="U97" s="191"/>
      <c r="V97" s="191"/>
      <c r="W97" s="191"/>
      <c r="X97" s="191"/>
      <c r="Y97" s="191"/>
      <c r="Z97" s="192"/>
      <c r="AA97" s="190"/>
      <c r="AB97" s="189"/>
      <c r="AC97" s="189"/>
      <c r="AD97" s="190"/>
      <c r="AE97" s="189"/>
      <c r="AF97" s="365"/>
      <c r="AG97" s="189"/>
      <c r="AH97" s="189"/>
      <c r="AI97" s="181"/>
      <c r="AJ97" s="181"/>
      <c r="AK97" s="181"/>
      <c r="AL97" s="181"/>
      <c r="AM97" s="181"/>
      <c r="AN97" s="181"/>
      <c r="AO97" s="16"/>
      <c r="AP97" s="16"/>
      <c r="AQ97" s="169"/>
    </row>
    <row r="98" spans="1:43" ht="12.75">
      <c r="A98" s="181"/>
      <c r="K98" s="189"/>
      <c r="L98" s="189"/>
      <c r="M98" s="190"/>
      <c r="N98" s="189"/>
      <c r="O98" s="365"/>
      <c r="P98" s="189"/>
      <c r="Q98" s="189"/>
      <c r="R98" s="181"/>
      <c r="S98" s="191"/>
      <c r="T98" s="191"/>
      <c r="U98" s="191"/>
      <c r="V98" s="191"/>
      <c r="W98" s="191"/>
      <c r="X98" s="191"/>
      <c r="Y98" s="191"/>
      <c r="Z98" s="192"/>
      <c r="AA98" s="190"/>
      <c r="AB98" s="189"/>
      <c r="AC98" s="189"/>
      <c r="AD98" s="190"/>
      <c r="AE98" s="189"/>
      <c r="AF98" s="365"/>
      <c r="AG98" s="189"/>
      <c r="AH98" s="189"/>
      <c r="AI98" s="181"/>
      <c r="AJ98" s="181"/>
      <c r="AK98" s="181"/>
      <c r="AL98" s="181"/>
      <c r="AM98" s="181"/>
      <c r="AN98" s="181"/>
      <c r="AO98" s="16"/>
      <c r="AP98" s="16"/>
      <c r="AQ98" s="169"/>
    </row>
    <row r="99" spans="1:43" ht="9">
      <c r="A99" s="181"/>
      <c r="K99" s="189"/>
      <c r="L99" s="189"/>
      <c r="M99" s="190"/>
      <c r="N99" s="189"/>
      <c r="O99" s="365"/>
      <c r="P99" s="189"/>
      <c r="Q99" s="189"/>
      <c r="R99" s="181"/>
      <c r="S99" s="191"/>
      <c r="T99" s="191"/>
      <c r="U99" s="191"/>
      <c r="V99" s="191"/>
      <c r="W99" s="191"/>
      <c r="X99" s="191"/>
      <c r="Y99" s="191"/>
      <c r="Z99" s="192"/>
      <c r="AA99" s="190"/>
      <c r="AB99" s="189"/>
      <c r="AC99" s="189"/>
      <c r="AD99" s="190"/>
      <c r="AE99" s="189"/>
      <c r="AF99" s="365"/>
      <c r="AG99" s="189"/>
      <c r="AH99" s="189"/>
      <c r="AI99" s="181"/>
      <c r="AJ99" s="181"/>
      <c r="AK99" s="181"/>
      <c r="AL99" s="181"/>
      <c r="AM99" s="181"/>
      <c r="AN99" s="181"/>
      <c r="AQ99" s="169"/>
    </row>
    <row r="100" spans="1:43" ht="9">
      <c r="A100" s="181"/>
      <c r="K100" s="189"/>
      <c r="L100" s="189"/>
      <c r="M100" s="190"/>
      <c r="N100" s="189"/>
      <c r="O100" s="365"/>
      <c r="P100" s="189"/>
      <c r="Q100" s="189"/>
      <c r="R100" s="181"/>
      <c r="S100" s="191"/>
      <c r="T100" s="191"/>
      <c r="U100" s="191"/>
      <c r="V100" s="191"/>
      <c r="W100" s="191"/>
      <c r="X100" s="191"/>
      <c r="Y100" s="191"/>
      <c r="Z100" s="192"/>
      <c r="AA100" s="190"/>
      <c r="AB100" s="189"/>
      <c r="AC100" s="189"/>
      <c r="AD100" s="190"/>
      <c r="AE100" s="189"/>
      <c r="AF100" s="365"/>
      <c r="AG100" s="189"/>
      <c r="AH100" s="189"/>
      <c r="AI100" s="181"/>
      <c r="AJ100" s="181"/>
      <c r="AK100" s="181"/>
      <c r="AL100" s="181"/>
      <c r="AM100" s="181"/>
      <c r="AN100" s="181"/>
      <c r="AQ100" s="169"/>
    </row>
    <row r="101" spans="1:43" ht="9">
      <c r="A101" s="181"/>
      <c r="K101" s="189"/>
      <c r="L101" s="189"/>
      <c r="M101" s="190"/>
      <c r="N101" s="189"/>
      <c r="O101" s="365"/>
      <c r="P101" s="189"/>
      <c r="Q101" s="189"/>
      <c r="R101" s="181"/>
      <c r="S101" s="191"/>
      <c r="T101" s="191"/>
      <c r="U101" s="191"/>
      <c r="V101" s="191"/>
      <c r="W101" s="191"/>
      <c r="X101" s="191"/>
      <c r="Y101" s="191"/>
      <c r="Z101" s="192"/>
      <c r="AA101" s="190"/>
      <c r="AB101" s="189"/>
      <c r="AC101" s="189"/>
      <c r="AD101" s="190"/>
      <c r="AE101" s="189"/>
      <c r="AF101" s="365"/>
      <c r="AG101" s="189"/>
      <c r="AH101" s="189"/>
      <c r="AI101" s="181"/>
      <c r="AJ101" s="181"/>
      <c r="AK101" s="181"/>
      <c r="AL101" s="181"/>
      <c r="AM101" s="181"/>
      <c r="AN101" s="181"/>
      <c r="AQ101" s="169"/>
    </row>
    <row r="102" spans="1:40" ht="9">
      <c r="A102" s="181"/>
      <c r="K102" s="189"/>
      <c r="L102" s="189"/>
      <c r="M102" s="190"/>
      <c r="N102" s="189"/>
      <c r="O102" s="365"/>
      <c r="P102" s="189"/>
      <c r="Q102" s="189"/>
      <c r="R102" s="181"/>
      <c r="S102" s="191"/>
      <c r="T102" s="191"/>
      <c r="U102" s="191"/>
      <c r="V102" s="191"/>
      <c r="W102" s="191"/>
      <c r="X102" s="191"/>
      <c r="Y102" s="191"/>
      <c r="Z102" s="192"/>
      <c r="AA102" s="190"/>
      <c r="AB102" s="189"/>
      <c r="AC102" s="189"/>
      <c r="AD102" s="190"/>
      <c r="AE102" s="189"/>
      <c r="AF102" s="365"/>
      <c r="AG102" s="189"/>
      <c r="AH102" s="189"/>
      <c r="AI102" s="181"/>
      <c r="AJ102" s="181"/>
      <c r="AK102" s="181"/>
      <c r="AL102" s="181"/>
      <c r="AM102" s="181"/>
      <c r="AN102" s="181"/>
    </row>
    <row r="103" spans="1:40" ht="9">
      <c r="A103" s="181"/>
      <c r="K103" s="189"/>
      <c r="L103" s="189"/>
      <c r="M103" s="190"/>
      <c r="N103" s="189"/>
      <c r="O103" s="365"/>
      <c r="P103" s="189"/>
      <c r="Q103" s="189"/>
      <c r="R103" s="181"/>
      <c r="S103" s="191"/>
      <c r="T103" s="191"/>
      <c r="U103" s="191"/>
      <c r="V103" s="191"/>
      <c r="W103" s="191"/>
      <c r="X103" s="191"/>
      <c r="Y103" s="191"/>
      <c r="Z103" s="192"/>
      <c r="AA103" s="190"/>
      <c r="AB103" s="189"/>
      <c r="AC103" s="189"/>
      <c r="AD103" s="190"/>
      <c r="AE103" s="189"/>
      <c r="AF103" s="365"/>
      <c r="AG103" s="189"/>
      <c r="AH103" s="189"/>
      <c r="AI103" s="181"/>
      <c r="AJ103" s="181"/>
      <c r="AK103" s="181"/>
      <c r="AL103" s="181"/>
      <c r="AM103" s="181"/>
      <c r="AN103" s="181"/>
    </row>
    <row r="104" spans="1:40" ht="9">
      <c r="A104" s="181"/>
      <c r="K104" s="189"/>
      <c r="L104" s="189"/>
      <c r="M104" s="190"/>
      <c r="N104" s="189"/>
      <c r="O104" s="365"/>
      <c r="P104" s="189"/>
      <c r="Q104" s="189"/>
      <c r="R104" s="181"/>
      <c r="S104" s="191"/>
      <c r="T104" s="191"/>
      <c r="U104" s="191"/>
      <c r="V104" s="191"/>
      <c r="W104" s="191"/>
      <c r="X104" s="191"/>
      <c r="Y104" s="191"/>
      <c r="Z104" s="192"/>
      <c r="AA104" s="190"/>
      <c r="AB104" s="189"/>
      <c r="AC104" s="189"/>
      <c r="AD104" s="190"/>
      <c r="AE104" s="189"/>
      <c r="AF104" s="365"/>
      <c r="AG104" s="189"/>
      <c r="AH104" s="189"/>
      <c r="AI104" s="181"/>
      <c r="AJ104" s="181"/>
      <c r="AK104" s="181"/>
      <c r="AL104" s="181"/>
      <c r="AM104" s="181"/>
      <c r="AN104" s="181"/>
    </row>
    <row r="105" spans="1:40" ht="9">
      <c r="A105" s="181"/>
      <c r="K105" s="189"/>
      <c r="L105" s="189"/>
      <c r="M105" s="190"/>
      <c r="N105" s="189"/>
      <c r="O105" s="365"/>
      <c r="P105" s="189"/>
      <c r="Q105" s="189"/>
      <c r="R105" s="181"/>
      <c r="S105" s="191"/>
      <c r="T105" s="191"/>
      <c r="U105" s="191"/>
      <c r="V105" s="191"/>
      <c r="W105" s="191"/>
      <c r="X105" s="191"/>
      <c r="Y105" s="191"/>
      <c r="Z105" s="192"/>
      <c r="AA105" s="190"/>
      <c r="AB105" s="189"/>
      <c r="AC105" s="189"/>
      <c r="AD105" s="190"/>
      <c r="AE105" s="189"/>
      <c r="AF105" s="365"/>
      <c r="AG105" s="189"/>
      <c r="AH105" s="189"/>
      <c r="AI105" s="181"/>
      <c r="AJ105" s="181"/>
      <c r="AK105" s="181"/>
      <c r="AL105" s="181"/>
      <c r="AM105" s="181"/>
      <c r="AN105" s="181"/>
    </row>
    <row r="106" spans="1:40" ht="9">
      <c r="A106" s="181"/>
      <c r="K106" s="189"/>
      <c r="L106" s="189"/>
      <c r="M106" s="190"/>
      <c r="N106" s="189"/>
      <c r="O106" s="365"/>
      <c r="P106" s="189"/>
      <c r="Q106" s="189"/>
      <c r="R106" s="181"/>
      <c r="S106" s="191"/>
      <c r="T106" s="191"/>
      <c r="U106" s="191"/>
      <c r="V106" s="191"/>
      <c r="W106" s="191"/>
      <c r="X106" s="191"/>
      <c r="Y106" s="191"/>
      <c r="Z106" s="192"/>
      <c r="AA106" s="190"/>
      <c r="AB106" s="189"/>
      <c r="AC106" s="189"/>
      <c r="AD106" s="190"/>
      <c r="AE106" s="189"/>
      <c r="AF106" s="365"/>
      <c r="AG106" s="189"/>
      <c r="AH106" s="189"/>
      <c r="AI106" s="181"/>
      <c r="AJ106" s="181"/>
      <c r="AK106" s="181"/>
      <c r="AL106" s="181"/>
      <c r="AM106" s="181"/>
      <c r="AN106" s="181"/>
    </row>
    <row r="107" spans="1:40" ht="9">
      <c r="A107" s="181"/>
      <c r="K107" s="189"/>
      <c r="L107" s="189"/>
      <c r="M107" s="190"/>
      <c r="N107" s="189"/>
      <c r="O107" s="365"/>
      <c r="P107" s="189"/>
      <c r="Q107" s="189"/>
      <c r="R107" s="181"/>
      <c r="S107" s="191"/>
      <c r="T107" s="191"/>
      <c r="U107" s="191"/>
      <c r="V107" s="191"/>
      <c r="W107" s="191"/>
      <c r="X107" s="191"/>
      <c r="Y107" s="191"/>
      <c r="Z107" s="192"/>
      <c r="AA107" s="190"/>
      <c r="AB107" s="189"/>
      <c r="AC107" s="189"/>
      <c r="AD107" s="190"/>
      <c r="AE107" s="189"/>
      <c r="AF107" s="365"/>
      <c r="AG107" s="189"/>
      <c r="AH107" s="189"/>
      <c r="AI107" s="181"/>
      <c r="AJ107" s="181"/>
      <c r="AK107" s="181"/>
      <c r="AL107" s="181"/>
      <c r="AM107" s="181"/>
      <c r="AN107" s="181"/>
    </row>
    <row r="108" spans="1:40" ht="9">
      <c r="A108" s="181"/>
      <c r="K108" s="189"/>
      <c r="L108" s="189"/>
      <c r="M108" s="190"/>
      <c r="N108" s="189"/>
      <c r="O108" s="365"/>
      <c r="P108" s="189"/>
      <c r="Q108" s="189"/>
      <c r="R108" s="181"/>
      <c r="S108" s="191"/>
      <c r="T108" s="191"/>
      <c r="U108" s="191"/>
      <c r="V108" s="191"/>
      <c r="W108" s="191"/>
      <c r="X108" s="191"/>
      <c r="Y108" s="191"/>
      <c r="Z108" s="192"/>
      <c r="AA108" s="190"/>
      <c r="AB108" s="189"/>
      <c r="AC108" s="189"/>
      <c r="AD108" s="190"/>
      <c r="AE108" s="189"/>
      <c r="AF108" s="365"/>
      <c r="AG108" s="189"/>
      <c r="AH108" s="189"/>
      <c r="AI108" s="181"/>
      <c r="AJ108" s="181"/>
      <c r="AK108" s="181"/>
      <c r="AL108" s="181"/>
      <c r="AM108" s="181"/>
      <c r="AN108" s="181"/>
    </row>
    <row r="109" spans="1:40" ht="9">
      <c r="A109" s="181"/>
      <c r="K109" s="189"/>
      <c r="L109" s="189"/>
      <c r="M109" s="190"/>
      <c r="N109" s="189"/>
      <c r="O109" s="365"/>
      <c r="P109" s="189"/>
      <c r="Q109" s="189"/>
      <c r="R109" s="181"/>
      <c r="S109" s="191"/>
      <c r="T109" s="191"/>
      <c r="U109" s="191"/>
      <c r="V109" s="191"/>
      <c r="W109" s="191"/>
      <c r="X109" s="191"/>
      <c r="Y109" s="191"/>
      <c r="Z109" s="192"/>
      <c r="AA109" s="190"/>
      <c r="AB109" s="189"/>
      <c r="AC109" s="189"/>
      <c r="AD109" s="190"/>
      <c r="AE109" s="189"/>
      <c r="AF109" s="365"/>
      <c r="AG109" s="189"/>
      <c r="AH109" s="189"/>
      <c r="AI109" s="181"/>
      <c r="AJ109" s="181"/>
      <c r="AK109" s="181"/>
      <c r="AL109" s="181"/>
      <c r="AM109" s="181"/>
      <c r="AN109" s="181"/>
    </row>
    <row r="110" spans="1:40" ht="9">
      <c r="A110" s="181"/>
      <c r="K110" s="189"/>
      <c r="L110" s="189"/>
      <c r="M110" s="190"/>
      <c r="N110" s="189"/>
      <c r="O110" s="365"/>
      <c r="P110" s="189"/>
      <c r="Q110" s="189"/>
      <c r="R110" s="181"/>
      <c r="S110" s="191"/>
      <c r="T110" s="191"/>
      <c r="U110" s="191"/>
      <c r="V110" s="191"/>
      <c r="W110" s="191"/>
      <c r="X110" s="191"/>
      <c r="Y110" s="191"/>
      <c r="Z110" s="192"/>
      <c r="AA110" s="190"/>
      <c r="AB110" s="189"/>
      <c r="AC110" s="189"/>
      <c r="AD110" s="190"/>
      <c r="AE110" s="189"/>
      <c r="AF110" s="365"/>
      <c r="AG110" s="189"/>
      <c r="AH110" s="189"/>
      <c r="AI110" s="181"/>
      <c r="AJ110" s="181"/>
      <c r="AK110" s="181"/>
      <c r="AL110" s="181"/>
      <c r="AM110" s="181"/>
      <c r="AN110" s="181"/>
    </row>
    <row r="111" spans="1:40" ht="9">
      <c r="A111" s="181"/>
      <c r="K111" s="189"/>
      <c r="L111" s="189"/>
      <c r="M111" s="190"/>
      <c r="N111" s="189"/>
      <c r="O111" s="365"/>
      <c r="P111" s="189"/>
      <c r="Q111" s="189"/>
      <c r="R111" s="181"/>
      <c r="S111" s="191"/>
      <c r="T111" s="191"/>
      <c r="U111" s="191"/>
      <c r="V111" s="191"/>
      <c r="W111" s="191"/>
      <c r="X111" s="191"/>
      <c r="Y111" s="191"/>
      <c r="Z111" s="192"/>
      <c r="AA111" s="190"/>
      <c r="AB111" s="189"/>
      <c r="AC111" s="189"/>
      <c r="AD111" s="190"/>
      <c r="AE111" s="189"/>
      <c r="AF111" s="365"/>
      <c r="AG111" s="189"/>
      <c r="AH111" s="189"/>
      <c r="AI111" s="181"/>
      <c r="AJ111" s="181"/>
      <c r="AK111" s="181"/>
      <c r="AL111" s="181"/>
      <c r="AM111" s="181"/>
      <c r="AN111" s="181"/>
    </row>
    <row r="112" spans="1:40" ht="9">
      <c r="A112" s="181"/>
      <c r="K112" s="189"/>
      <c r="L112" s="189"/>
      <c r="M112" s="190"/>
      <c r="N112" s="189"/>
      <c r="O112" s="365"/>
      <c r="P112" s="189"/>
      <c r="Q112" s="189"/>
      <c r="R112" s="181"/>
      <c r="S112" s="191"/>
      <c r="T112" s="191"/>
      <c r="U112" s="191"/>
      <c r="V112" s="191"/>
      <c r="W112" s="191"/>
      <c r="X112" s="191"/>
      <c r="Y112" s="191"/>
      <c r="Z112" s="192"/>
      <c r="AA112" s="190"/>
      <c r="AB112" s="189"/>
      <c r="AC112" s="189"/>
      <c r="AD112" s="190"/>
      <c r="AE112" s="189"/>
      <c r="AF112" s="365"/>
      <c r="AG112" s="189"/>
      <c r="AH112" s="189"/>
      <c r="AI112" s="181"/>
      <c r="AJ112" s="181"/>
      <c r="AK112" s="181"/>
      <c r="AL112" s="181"/>
      <c r="AM112" s="181"/>
      <c r="AN112" s="181"/>
    </row>
    <row r="113" spans="1:40" ht="9">
      <c r="A113" s="181"/>
      <c r="K113" s="189"/>
      <c r="L113" s="189"/>
      <c r="M113" s="190"/>
      <c r="N113" s="189"/>
      <c r="O113" s="365"/>
      <c r="P113" s="189"/>
      <c r="Q113" s="189"/>
      <c r="R113" s="181"/>
      <c r="S113" s="191"/>
      <c r="T113" s="191"/>
      <c r="U113" s="191"/>
      <c r="V113" s="191"/>
      <c r="W113" s="191"/>
      <c r="X113" s="191"/>
      <c r="Y113" s="191"/>
      <c r="Z113" s="192"/>
      <c r="AA113" s="190"/>
      <c r="AB113" s="189"/>
      <c r="AC113" s="189"/>
      <c r="AD113" s="190"/>
      <c r="AE113" s="189"/>
      <c r="AF113" s="365"/>
      <c r="AG113" s="189"/>
      <c r="AH113" s="189"/>
      <c r="AI113" s="181"/>
      <c r="AJ113" s="181"/>
      <c r="AK113" s="181"/>
      <c r="AL113" s="181"/>
      <c r="AM113" s="181"/>
      <c r="AN113" s="181"/>
    </row>
    <row r="114" spans="1:40" ht="9">
      <c r="A114" s="181"/>
      <c r="K114" s="189"/>
      <c r="L114" s="189"/>
      <c r="M114" s="190"/>
      <c r="N114" s="189"/>
      <c r="O114" s="365"/>
      <c r="P114" s="189"/>
      <c r="Q114" s="189"/>
      <c r="R114" s="181"/>
      <c r="S114" s="191"/>
      <c r="T114" s="191"/>
      <c r="U114" s="191"/>
      <c r="V114" s="191"/>
      <c r="W114" s="191"/>
      <c r="X114" s="191"/>
      <c r="Y114" s="191"/>
      <c r="Z114" s="192"/>
      <c r="AA114" s="190"/>
      <c r="AB114" s="189"/>
      <c r="AC114" s="189"/>
      <c r="AD114" s="190"/>
      <c r="AE114" s="189"/>
      <c r="AF114" s="365"/>
      <c r="AG114" s="189"/>
      <c r="AH114" s="189"/>
      <c r="AI114" s="181"/>
      <c r="AJ114" s="181"/>
      <c r="AK114" s="181"/>
      <c r="AL114" s="181"/>
      <c r="AM114" s="181"/>
      <c r="AN114" s="181"/>
    </row>
    <row r="115" spans="1:40" ht="9">
      <c r="A115" s="181"/>
      <c r="K115" s="189"/>
      <c r="L115" s="189"/>
      <c r="M115" s="190"/>
      <c r="N115" s="189"/>
      <c r="O115" s="365"/>
      <c r="P115" s="189"/>
      <c r="Q115" s="189"/>
      <c r="R115" s="181"/>
      <c r="S115" s="191"/>
      <c r="T115" s="191"/>
      <c r="U115" s="191"/>
      <c r="V115" s="191"/>
      <c r="W115" s="191"/>
      <c r="X115" s="191"/>
      <c r="Y115" s="191"/>
      <c r="Z115" s="192"/>
      <c r="AA115" s="190"/>
      <c r="AB115" s="189"/>
      <c r="AC115" s="189"/>
      <c r="AD115" s="190"/>
      <c r="AE115" s="189"/>
      <c r="AF115" s="365"/>
      <c r="AG115" s="189"/>
      <c r="AH115" s="189"/>
      <c r="AI115" s="181"/>
      <c r="AJ115" s="181"/>
      <c r="AK115" s="181"/>
      <c r="AL115" s="181"/>
      <c r="AM115" s="181"/>
      <c r="AN115" s="181"/>
    </row>
    <row r="116" spans="1:40" ht="9">
      <c r="A116" s="181"/>
      <c r="K116" s="189"/>
      <c r="L116" s="189"/>
      <c r="M116" s="190"/>
      <c r="N116" s="189"/>
      <c r="O116" s="365"/>
      <c r="P116" s="189"/>
      <c r="Q116" s="189"/>
      <c r="R116" s="181"/>
      <c r="S116" s="191"/>
      <c r="T116" s="191"/>
      <c r="U116" s="191"/>
      <c r="V116" s="191"/>
      <c r="W116" s="191"/>
      <c r="X116" s="191"/>
      <c r="Y116" s="191"/>
      <c r="Z116" s="192"/>
      <c r="AA116" s="190"/>
      <c r="AB116" s="189"/>
      <c r="AC116" s="189"/>
      <c r="AD116" s="190"/>
      <c r="AE116" s="189"/>
      <c r="AF116" s="365"/>
      <c r="AG116" s="189"/>
      <c r="AH116" s="189"/>
      <c r="AI116" s="181"/>
      <c r="AJ116" s="181"/>
      <c r="AK116" s="181"/>
      <c r="AL116" s="181"/>
      <c r="AM116" s="181"/>
      <c r="AN116" s="181"/>
    </row>
    <row r="117" spans="1:40" ht="9">
      <c r="A117" s="181"/>
      <c r="K117" s="189"/>
      <c r="L117" s="189"/>
      <c r="M117" s="190"/>
      <c r="N117" s="189"/>
      <c r="O117" s="365"/>
      <c r="P117" s="189"/>
      <c r="Q117" s="189"/>
      <c r="R117" s="181"/>
      <c r="S117" s="191"/>
      <c r="T117" s="191"/>
      <c r="U117" s="191"/>
      <c r="V117" s="191"/>
      <c r="W117" s="191"/>
      <c r="X117" s="191"/>
      <c r="Y117" s="191"/>
      <c r="Z117" s="192"/>
      <c r="AA117" s="190"/>
      <c r="AB117" s="189"/>
      <c r="AC117" s="189"/>
      <c r="AD117" s="190"/>
      <c r="AE117" s="189"/>
      <c r="AF117" s="365"/>
      <c r="AG117" s="189"/>
      <c r="AH117" s="189"/>
      <c r="AI117" s="181"/>
      <c r="AJ117" s="181"/>
      <c r="AK117" s="181"/>
      <c r="AL117" s="181"/>
      <c r="AM117" s="181"/>
      <c r="AN117" s="181"/>
    </row>
    <row r="118" spans="1:40" ht="9">
      <c r="A118" s="181"/>
      <c r="K118" s="189"/>
      <c r="L118" s="189"/>
      <c r="M118" s="190"/>
      <c r="N118" s="189"/>
      <c r="O118" s="365"/>
      <c r="P118" s="189"/>
      <c r="Q118" s="189"/>
      <c r="R118" s="181"/>
      <c r="S118" s="191"/>
      <c r="T118" s="191"/>
      <c r="U118" s="191"/>
      <c r="V118" s="191"/>
      <c r="W118" s="191"/>
      <c r="X118" s="191"/>
      <c r="Y118" s="191"/>
      <c r="Z118" s="192"/>
      <c r="AA118" s="190"/>
      <c r="AB118" s="189"/>
      <c r="AC118" s="189"/>
      <c r="AD118" s="190"/>
      <c r="AE118" s="189"/>
      <c r="AF118" s="365"/>
      <c r="AG118" s="189"/>
      <c r="AH118" s="189"/>
      <c r="AI118" s="181"/>
      <c r="AJ118" s="181"/>
      <c r="AK118" s="181"/>
      <c r="AL118" s="181"/>
      <c r="AM118" s="181"/>
      <c r="AN118" s="181"/>
    </row>
    <row r="119" spans="1:40" ht="9">
      <c r="A119" s="181"/>
      <c r="K119" s="189"/>
      <c r="L119" s="189"/>
      <c r="M119" s="190"/>
      <c r="N119" s="189"/>
      <c r="O119" s="365"/>
      <c r="P119" s="189"/>
      <c r="Q119" s="189"/>
      <c r="R119" s="181"/>
      <c r="S119" s="191"/>
      <c r="T119" s="191"/>
      <c r="U119" s="191"/>
      <c r="V119" s="191"/>
      <c r="W119" s="191"/>
      <c r="X119" s="191"/>
      <c r="Y119" s="191"/>
      <c r="Z119" s="192"/>
      <c r="AA119" s="190"/>
      <c r="AB119" s="189"/>
      <c r="AC119" s="189"/>
      <c r="AD119" s="190"/>
      <c r="AE119" s="189"/>
      <c r="AF119" s="365"/>
      <c r="AG119" s="189"/>
      <c r="AH119" s="189"/>
      <c r="AI119" s="181"/>
      <c r="AJ119" s="181"/>
      <c r="AK119" s="181"/>
      <c r="AL119" s="181"/>
      <c r="AM119" s="181"/>
      <c r="AN119" s="181"/>
    </row>
    <row r="120" spans="1:40" ht="9">
      <c r="A120" s="181"/>
      <c r="K120" s="189"/>
      <c r="L120" s="189"/>
      <c r="M120" s="190"/>
      <c r="N120" s="189"/>
      <c r="O120" s="365"/>
      <c r="P120" s="189"/>
      <c r="Q120" s="189"/>
      <c r="R120" s="181"/>
      <c r="S120" s="191"/>
      <c r="T120" s="191"/>
      <c r="U120" s="191"/>
      <c r="V120" s="191"/>
      <c r="W120" s="191"/>
      <c r="X120" s="191"/>
      <c r="Y120" s="191"/>
      <c r="Z120" s="192"/>
      <c r="AA120" s="190"/>
      <c r="AB120" s="189"/>
      <c r="AC120" s="189"/>
      <c r="AD120" s="190"/>
      <c r="AE120" s="189"/>
      <c r="AF120" s="365"/>
      <c r="AG120" s="189"/>
      <c r="AH120" s="189"/>
      <c r="AI120" s="181"/>
      <c r="AJ120" s="181"/>
      <c r="AK120" s="181"/>
      <c r="AL120" s="181"/>
      <c r="AM120" s="181"/>
      <c r="AN120" s="181"/>
    </row>
    <row r="121" spans="1:40" ht="9">
      <c r="A121" s="181"/>
      <c r="K121" s="189"/>
      <c r="L121" s="189"/>
      <c r="M121" s="190"/>
      <c r="N121" s="189"/>
      <c r="O121" s="365"/>
      <c r="P121" s="189"/>
      <c r="Q121" s="189"/>
      <c r="R121" s="181"/>
      <c r="S121" s="191"/>
      <c r="T121" s="191"/>
      <c r="U121" s="191"/>
      <c r="V121" s="191"/>
      <c r="W121" s="191"/>
      <c r="X121" s="191"/>
      <c r="Y121" s="191"/>
      <c r="Z121" s="192"/>
      <c r="AA121" s="190"/>
      <c r="AB121" s="189"/>
      <c r="AC121" s="189"/>
      <c r="AD121" s="190"/>
      <c r="AE121" s="189"/>
      <c r="AF121" s="365"/>
      <c r="AG121" s="189"/>
      <c r="AH121" s="189"/>
      <c r="AI121" s="181"/>
      <c r="AJ121" s="181"/>
      <c r="AK121" s="181"/>
      <c r="AL121" s="181"/>
      <c r="AM121" s="181"/>
      <c r="AN121" s="181"/>
    </row>
    <row r="122" spans="1:40" ht="9">
      <c r="A122" s="181"/>
      <c r="K122" s="189"/>
      <c r="L122" s="189"/>
      <c r="M122" s="190"/>
      <c r="N122" s="189"/>
      <c r="O122" s="365"/>
      <c r="P122" s="189"/>
      <c r="Q122" s="189"/>
      <c r="R122" s="181"/>
      <c r="S122" s="191"/>
      <c r="T122" s="191"/>
      <c r="U122" s="191"/>
      <c r="V122" s="191"/>
      <c r="W122" s="191"/>
      <c r="X122" s="191"/>
      <c r="Y122" s="191"/>
      <c r="Z122" s="192"/>
      <c r="AA122" s="190"/>
      <c r="AB122" s="189"/>
      <c r="AC122" s="189"/>
      <c r="AD122" s="190"/>
      <c r="AE122" s="189"/>
      <c r="AF122" s="365"/>
      <c r="AG122" s="189"/>
      <c r="AH122" s="189"/>
      <c r="AI122" s="181"/>
      <c r="AJ122" s="181"/>
      <c r="AK122" s="181"/>
      <c r="AL122" s="181"/>
      <c r="AM122" s="181"/>
      <c r="AN122" s="181"/>
    </row>
    <row r="123" spans="11:40" ht="9">
      <c r="K123" s="189"/>
      <c r="L123" s="189"/>
      <c r="M123" s="190"/>
      <c r="N123" s="189"/>
      <c r="O123" s="365"/>
      <c r="P123" s="189"/>
      <c r="Q123" s="189"/>
      <c r="R123" s="181"/>
      <c r="S123" s="191"/>
      <c r="T123" s="191"/>
      <c r="U123" s="191"/>
      <c r="V123" s="191"/>
      <c r="W123" s="191"/>
      <c r="X123" s="191"/>
      <c r="Y123" s="191"/>
      <c r="Z123" s="192"/>
      <c r="AA123" s="190"/>
      <c r="AB123" s="189"/>
      <c r="AC123" s="189"/>
      <c r="AD123" s="190"/>
      <c r="AE123" s="189"/>
      <c r="AF123" s="365"/>
      <c r="AG123" s="189"/>
      <c r="AH123" s="189"/>
      <c r="AI123" s="181"/>
      <c r="AJ123" s="181"/>
      <c r="AK123" s="181"/>
      <c r="AL123" s="181"/>
      <c r="AM123" s="181"/>
      <c r="AN123" s="181"/>
    </row>
    <row r="124" spans="11:40" ht="9">
      <c r="K124" s="189"/>
      <c r="L124" s="189"/>
      <c r="M124" s="190"/>
      <c r="N124" s="189"/>
      <c r="O124" s="365"/>
      <c r="P124" s="189"/>
      <c r="Q124" s="189"/>
      <c r="R124" s="181"/>
      <c r="S124" s="191"/>
      <c r="T124" s="191"/>
      <c r="U124" s="191"/>
      <c r="V124" s="191"/>
      <c r="W124" s="191"/>
      <c r="X124" s="191"/>
      <c r="Y124" s="191"/>
      <c r="Z124" s="192"/>
      <c r="AA124" s="190"/>
      <c r="AB124" s="189"/>
      <c r="AC124" s="189"/>
      <c r="AD124" s="190"/>
      <c r="AE124" s="189"/>
      <c r="AF124" s="365"/>
      <c r="AG124" s="189"/>
      <c r="AH124" s="189"/>
      <c r="AI124" s="181"/>
      <c r="AJ124" s="181"/>
      <c r="AK124" s="181"/>
      <c r="AL124" s="181"/>
      <c r="AM124" s="181"/>
      <c r="AN124" s="181"/>
    </row>
    <row r="125" spans="11:40" ht="9">
      <c r="K125" s="189"/>
      <c r="L125" s="189"/>
      <c r="M125" s="190"/>
      <c r="N125" s="189"/>
      <c r="O125" s="365"/>
      <c r="P125" s="189"/>
      <c r="Q125" s="189"/>
      <c r="R125" s="181"/>
      <c r="S125" s="191"/>
      <c r="T125" s="191"/>
      <c r="U125" s="191"/>
      <c r="V125" s="191"/>
      <c r="W125" s="191"/>
      <c r="X125" s="191"/>
      <c r="Y125" s="191"/>
      <c r="Z125" s="192"/>
      <c r="AA125" s="190"/>
      <c r="AB125" s="189"/>
      <c r="AC125" s="189"/>
      <c r="AD125" s="190"/>
      <c r="AE125" s="189"/>
      <c r="AF125" s="365"/>
      <c r="AG125" s="189"/>
      <c r="AH125" s="189"/>
      <c r="AI125" s="181"/>
      <c r="AJ125" s="181"/>
      <c r="AK125" s="181"/>
      <c r="AL125" s="181"/>
      <c r="AM125" s="181"/>
      <c r="AN125" s="181"/>
    </row>
    <row r="126" spans="11:40" ht="9">
      <c r="K126" s="189"/>
      <c r="L126" s="189"/>
      <c r="M126" s="190"/>
      <c r="N126" s="189"/>
      <c r="O126" s="365"/>
      <c r="P126" s="189"/>
      <c r="Q126" s="189"/>
      <c r="R126" s="181"/>
      <c r="S126" s="191"/>
      <c r="T126" s="191"/>
      <c r="U126" s="191"/>
      <c r="V126" s="191"/>
      <c r="W126" s="191"/>
      <c r="X126" s="191"/>
      <c r="Y126" s="191"/>
      <c r="Z126" s="192"/>
      <c r="AA126" s="190"/>
      <c r="AB126" s="189"/>
      <c r="AC126" s="189"/>
      <c r="AD126" s="190"/>
      <c r="AE126" s="189"/>
      <c r="AF126" s="365"/>
      <c r="AG126" s="189"/>
      <c r="AH126" s="189"/>
      <c r="AI126" s="181"/>
      <c r="AJ126" s="181"/>
      <c r="AK126" s="181"/>
      <c r="AL126" s="181"/>
      <c r="AM126" s="181"/>
      <c r="AN126" s="181"/>
    </row>
    <row r="127" spans="11:40" ht="9">
      <c r="K127" s="189"/>
      <c r="L127" s="189"/>
      <c r="M127" s="190"/>
      <c r="N127" s="189"/>
      <c r="O127" s="365"/>
      <c r="P127" s="189"/>
      <c r="Q127" s="189"/>
      <c r="R127" s="181"/>
      <c r="S127" s="191"/>
      <c r="T127" s="191"/>
      <c r="U127" s="191"/>
      <c r="V127" s="191"/>
      <c r="W127" s="191"/>
      <c r="X127" s="191"/>
      <c r="Y127" s="191"/>
      <c r="Z127" s="192"/>
      <c r="AA127" s="190"/>
      <c r="AB127" s="189"/>
      <c r="AC127" s="189"/>
      <c r="AD127" s="190"/>
      <c r="AE127" s="189"/>
      <c r="AF127" s="365"/>
      <c r="AG127" s="189"/>
      <c r="AH127" s="189"/>
      <c r="AI127" s="181"/>
      <c r="AJ127" s="181"/>
      <c r="AK127" s="181"/>
      <c r="AL127" s="181"/>
      <c r="AM127" s="181"/>
      <c r="AN127" s="181"/>
    </row>
    <row r="128" spans="11:40" ht="9">
      <c r="K128" s="189"/>
      <c r="L128" s="189"/>
      <c r="M128" s="190"/>
      <c r="N128" s="189"/>
      <c r="O128" s="365"/>
      <c r="P128" s="189"/>
      <c r="Q128" s="189"/>
      <c r="R128" s="181"/>
      <c r="S128" s="191"/>
      <c r="T128" s="191"/>
      <c r="U128" s="191"/>
      <c r="V128" s="191"/>
      <c r="W128" s="191"/>
      <c r="X128" s="191"/>
      <c r="Y128" s="191"/>
      <c r="Z128" s="192"/>
      <c r="AA128" s="190"/>
      <c r="AB128" s="189"/>
      <c r="AC128" s="189"/>
      <c r="AD128" s="190"/>
      <c r="AE128" s="189"/>
      <c r="AF128" s="365"/>
      <c r="AG128" s="189"/>
      <c r="AH128" s="189"/>
      <c r="AI128" s="181"/>
      <c r="AJ128" s="181"/>
      <c r="AK128" s="181"/>
      <c r="AL128" s="181"/>
      <c r="AM128" s="181"/>
      <c r="AN128" s="181"/>
    </row>
    <row r="129" spans="11:40" ht="9">
      <c r="K129" s="189"/>
      <c r="L129" s="189"/>
      <c r="M129" s="190"/>
      <c r="N129" s="189"/>
      <c r="O129" s="365"/>
      <c r="P129" s="189"/>
      <c r="Q129" s="189"/>
      <c r="R129" s="181"/>
      <c r="S129" s="191"/>
      <c r="T129" s="191"/>
      <c r="U129" s="191"/>
      <c r="V129" s="191"/>
      <c r="W129" s="191"/>
      <c r="X129" s="191"/>
      <c r="Y129" s="191"/>
      <c r="Z129" s="192"/>
      <c r="AA129" s="190"/>
      <c r="AB129" s="189"/>
      <c r="AC129" s="189"/>
      <c r="AD129" s="190"/>
      <c r="AE129" s="189"/>
      <c r="AF129" s="365"/>
      <c r="AG129" s="189"/>
      <c r="AH129" s="189"/>
      <c r="AI129" s="181"/>
      <c r="AJ129" s="181"/>
      <c r="AK129" s="181"/>
      <c r="AL129" s="181"/>
      <c r="AM129" s="181"/>
      <c r="AN129" s="181"/>
    </row>
  </sheetData>
  <sheetProtection password="CC30" sheet="1" objects="1" scenarios="1"/>
  <mergeCells count="1">
    <mergeCell ref="AM12:AN13"/>
  </mergeCells>
  <conditionalFormatting sqref="O21 O36 O38 O40 AF21 O44 O46 AF38 AF44 AF46 AF34 O34 AF40 AF36">
    <cfRule type="expression" priority="1" dxfId="3" stopIfTrue="1">
      <formula>L21=1</formula>
    </cfRule>
  </conditionalFormatting>
  <conditionalFormatting sqref="P21 P36 P38 P40 AG21 P44 P46 AG38 AG44 AG46 AG34 P34 AG40 AG36">
    <cfRule type="expression" priority="2" dxfId="4" stopIfTrue="1">
      <formula>L21=1</formula>
    </cfRule>
  </conditionalFormatting>
  <conditionalFormatting sqref="Q21 Q36 Q38 Q40 AH21 Q44 Q46 AH38 AH44 AH46 AH34 Q34 AH40 AH36">
    <cfRule type="expression" priority="3" dxfId="5" stopIfTrue="1">
      <formula>L21=1</formula>
    </cfRule>
  </conditionalFormatting>
  <conditionalFormatting sqref="L53:L54 Q54 N53:N54 O54">
    <cfRule type="cellIs" priority="4" dxfId="1" operator="equal" stopIfTrue="1">
      <formula>1</formula>
    </cfRule>
  </conditionalFormatting>
  <dataValidations count="7">
    <dataValidation type="list" allowBlank="1" showInputMessage="1" showErrorMessage="1" sqref="G67">
      <formula1>#REF!</formula1>
    </dataValidation>
    <dataValidation type="list" allowBlank="1" showInputMessage="1" showErrorMessage="1" sqref="V72">
      <formula1>#REF!</formula1>
    </dataValidation>
    <dataValidation type="list" allowBlank="1" showInputMessage="1" showErrorMessage="1" sqref="V73">
      <formula1>#REF!</formula1>
    </dataValidation>
    <dataValidation type="list" allowBlank="1" showInputMessage="1" showErrorMessage="1" sqref="H72">
      <formula1>#REF!</formula1>
    </dataValidation>
    <dataValidation type="list" allowBlank="1" showInputMessage="1" showErrorMessage="1" sqref="H71">
      <formula1>#REF!</formula1>
    </dataValidation>
    <dataValidation type="list" allowBlank="1" showInputMessage="1" showErrorMessage="1" sqref="H70">
      <formula1>#REF!</formula1>
    </dataValidation>
    <dataValidation type="list" allowBlank="1" showInputMessage="1" showErrorMessage="1" sqref="AM12">
      <formula1>AO12:AO13</formula1>
    </dataValidation>
  </dataValidations>
  <printOptions/>
  <pageMargins left="0.1968503937007874" right="0.1968503937007874" top="1.3779527559055118" bottom="0" header="0.5118110236220472" footer="0.5118110236220472"/>
  <pageSetup horizontalDpi="600" verticalDpi="600" orientation="landscape" paperSize="9" scale="90" r:id="rId3"/>
  <headerFooter alignWithMargins="0">
    <oddHeader>&amp;L&amp;G&amp;C&amp;"Arial,Fett"&amp;14Hessenschild / Franz-Schmitz-Pokal
Vorrunden
19. - 20.06.2010</oddHeader>
  </headerFooter>
  <rowBreaks count="1" manualBreakCount="1">
    <brk id="30" max="34" man="1"/>
  </rowBreaks>
  <ignoredErrors>
    <ignoredError sqref="H12 F8 W6 H10 F6 Y10 W8 W10 W12 W14 W19 W21 W28 Y6 Y8 Y12 Y19 Y21 Y28 Y14 Y36 Y38 Y40 Y42 Y44 Y46 W36 W38 W40 W42 W44 W46 W51 W53 W55 W57 Y51 Y53 Y55" formula="1"/>
  </ignoredError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steckelbruck</dc:creator>
  <cp:keywords/>
  <dc:description/>
  <cp:lastModifiedBy>steckelbruck</cp:lastModifiedBy>
  <cp:lastPrinted>2010-06-17T12:10:08Z</cp:lastPrinted>
  <dcterms:created xsi:type="dcterms:W3CDTF">2007-12-16T12:15:38Z</dcterms:created>
  <dcterms:modified xsi:type="dcterms:W3CDTF">2010-06-17T12:38:27Z</dcterms:modified>
  <cp:category/>
  <cp:version/>
  <cp:contentType/>
  <cp:contentStatus/>
</cp:coreProperties>
</file>